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013-R et D\02-Collaboratifs\Projets Produits\PEP\0-Réalisation des PEP\JBRB ECOWATT\PEP 2024\MVN\"/>
    </mc:Choice>
  </mc:AlternateContent>
  <xr:revisionPtr revIDLastSave="0" documentId="13_ncr:1_{39F486DC-FDD0-405E-AA41-D20ACCF9FA13}" xr6:coauthVersionLast="47" xr6:coauthVersionMax="47" xr10:uidLastSave="{00000000-0000-0000-0000-000000000000}"/>
  <bookViews>
    <workbookView xWindow="33720" yWindow="-45" windowWidth="29040" windowHeight="15720" xr2:uid="{00000000-000D-0000-FFFF-FFFF00000000}"/>
  </bookViews>
  <sheets>
    <sheet name="Sommaire" sheetId="1" r:id="rId1"/>
    <sheet name="Cadre de validité" sheetId="8" r:id="rId2"/>
    <sheet name="Impacts Unité Fonctionnelle" sheetId="3" r:id="rId3"/>
    <sheet name="Impacts Débit du projet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7" l="1"/>
  <c r="AH4" i="7"/>
  <c r="AI4" i="7"/>
  <c r="AG5" i="7"/>
  <c r="AH5" i="7"/>
  <c r="AI5" i="7"/>
  <c r="AG6" i="7"/>
  <c r="AH6" i="7"/>
  <c r="AI6" i="7"/>
  <c r="AG7" i="7"/>
  <c r="AH7" i="7"/>
  <c r="AI7" i="7"/>
  <c r="AG8" i="7"/>
  <c r="AH8" i="7"/>
  <c r="AI8" i="7"/>
  <c r="AG9" i="7"/>
  <c r="AH9" i="7"/>
  <c r="AI9" i="7"/>
  <c r="AG10" i="7"/>
  <c r="AH10" i="7"/>
  <c r="AI10" i="7"/>
  <c r="W123" i="7" l="1"/>
  <c r="V123" i="7"/>
  <c r="Q123" i="7"/>
  <c r="G123" i="7"/>
  <c r="W122" i="7"/>
  <c r="V122" i="7"/>
  <c r="Q122" i="7"/>
  <c r="G122" i="7"/>
  <c r="W121" i="7"/>
  <c r="V121" i="7"/>
  <c r="Q121" i="7"/>
  <c r="G121" i="7"/>
  <c r="W120" i="7"/>
  <c r="V120" i="7"/>
  <c r="Q120" i="7"/>
  <c r="G120" i="7"/>
  <c r="W119" i="7"/>
  <c r="V119" i="7"/>
  <c r="Q119" i="7"/>
  <c r="G119" i="7"/>
  <c r="W118" i="7"/>
  <c r="V118" i="7"/>
  <c r="Q118" i="7"/>
  <c r="G118" i="7"/>
  <c r="W117" i="7"/>
  <c r="V117" i="7"/>
  <c r="Q117" i="7"/>
  <c r="G117" i="7"/>
  <c r="W116" i="7"/>
  <c r="V116" i="7"/>
  <c r="Q116" i="7"/>
  <c r="G116" i="7"/>
  <c r="W115" i="7"/>
  <c r="V115" i="7"/>
  <c r="Q115" i="7"/>
  <c r="G115" i="7"/>
  <c r="W114" i="7"/>
  <c r="V114" i="7"/>
  <c r="Q114" i="7"/>
  <c r="G114" i="7"/>
  <c r="W113" i="7"/>
  <c r="V113" i="7"/>
  <c r="Q113" i="7"/>
  <c r="G113" i="7"/>
  <c r="W112" i="7"/>
  <c r="V112" i="7"/>
  <c r="Q112" i="7"/>
  <c r="G112" i="7"/>
  <c r="W111" i="7"/>
  <c r="V111" i="7"/>
  <c r="Q111" i="7"/>
  <c r="G111" i="7"/>
  <c r="W110" i="7"/>
  <c r="V110" i="7"/>
  <c r="Q110" i="7"/>
  <c r="G110" i="7"/>
  <c r="W109" i="7"/>
  <c r="V109" i="7"/>
  <c r="Q109" i="7"/>
  <c r="G109" i="7"/>
  <c r="W108" i="7"/>
  <c r="V108" i="7"/>
  <c r="Q108" i="7"/>
  <c r="G108" i="7"/>
  <c r="W107" i="7"/>
  <c r="V107" i="7"/>
  <c r="Q107" i="7"/>
  <c r="G107" i="7"/>
  <c r="W106" i="7"/>
  <c r="V106" i="7"/>
  <c r="Q106" i="7"/>
  <c r="G106" i="7"/>
  <c r="W105" i="7"/>
  <c r="V105" i="7"/>
  <c r="Q105" i="7"/>
  <c r="G105" i="7"/>
  <c r="W104" i="7"/>
  <c r="V104" i="7"/>
  <c r="Q104" i="7"/>
  <c r="G104" i="7"/>
  <c r="W103" i="7"/>
  <c r="V103" i="7"/>
  <c r="Q103" i="7"/>
  <c r="G103" i="7"/>
  <c r="W102" i="7"/>
  <c r="V102" i="7"/>
  <c r="Q102" i="7"/>
  <c r="G102" i="7"/>
  <c r="W101" i="7"/>
  <c r="V101" i="7"/>
  <c r="Q101" i="7"/>
  <c r="G101" i="7"/>
  <c r="W100" i="7"/>
  <c r="V100" i="7"/>
  <c r="Q100" i="7"/>
  <c r="G100" i="7"/>
  <c r="W99" i="7"/>
  <c r="V99" i="7"/>
  <c r="Q99" i="7"/>
  <c r="G99" i="7"/>
  <c r="W98" i="7"/>
  <c r="V98" i="7"/>
  <c r="Q98" i="7"/>
  <c r="G98" i="7"/>
  <c r="W97" i="7"/>
  <c r="V97" i="7"/>
  <c r="Q97" i="7"/>
  <c r="G97" i="7"/>
  <c r="W96" i="7"/>
  <c r="V96" i="7"/>
  <c r="Q96" i="7"/>
  <c r="G96" i="7"/>
  <c r="W95" i="7"/>
  <c r="V95" i="7"/>
  <c r="Q95" i="7"/>
  <c r="G95" i="7"/>
  <c r="W94" i="7"/>
  <c r="V94" i="7"/>
  <c r="Q94" i="7"/>
  <c r="G94" i="7"/>
  <c r="W93" i="7"/>
  <c r="V93" i="7"/>
  <c r="Q93" i="7"/>
  <c r="G93" i="7"/>
  <c r="W92" i="7"/>
  <c r="V92" i="7"/>
  <c r="Q92" i="7"/>
  <c r="G92" i="7"/>
  <c r="W91" i="7"/>
  <c r="V91" i="7"/>
  <c r="Q91" i="7"/>
  <c r="G91" i="7"/>
  <c r="W90" i="7"/>
  <c r="V90" i="7"/>
  <c r="Q90" i="7"/>
  <c r="G90" i="7"/>
  <c r="W89" i="7"/>
  <c r="V89" i="7"/>
  <c r="Q89" i="7"/>
  <c r="G89" i="7"/>
  <c r="W88" i="7"/>
  <c r="V88" i="7"/>
  <c r="Q88" i="7"/>
  <c r="G88" i="7"/>
  <c r="W87" i="7"/>
  <c r="V87" i="7"/>
  <c r="Q87" i="7"/>
  <c r="G87" i="7"/>
  <c r="W86" i="7"/>
  <c r="V86" i="7"/>
  <c r="Q86" i="7"/>
  <c r="G86" i="7"/>
  <c r="W85" i="7"/>
  <c r="V85" i="7"/>
  <c r="Q85" i="7"/>
  <c r="G85" i="7"/>
  <c r="W84" i="7"/>
  <c r="V84" i="7"/>
  <c r="Q84" i="7"/>
  <c r="G84" i="7"/>
  <c r="W83" i="7"/>
  <c r="V83" i="7"/>
  <c r="Q83" i="7"/>
  <c r="G83" i="7"/>
  <c r="W82" i="7"/>
  <c r="V82" i="7"/>
  <c r="Q82" i="7"/>
  <c r="G82" i="7"/>
  <c r="W81" i="7"/>
  <c r="V81" i="7"/>
  <c r="Q81" i="7"/>
  <c r="G81" i="7"/>
  <c r="W80" i="7"/>
  <c r="V80" i="7"/>
  <c r="Q80" i="7"/>
  <c r="G80" i="7"/>
  <c r="W79" i="7"/>
  <c r="V79" i="7"/>
  <c r="Q79" i="7"/>
  <c r="G79" i="7"/>
  <c r="W78" i="7"/>
  <c r="V78" i="7"/>
  <c r="Q78" i="7"/>
  <c r="G78" i="7"/>
  <c r="E15" i="7" l="1"/>
  <c r="E14" i="7"/>
  <c r="G26" i="7" l="1"/>
  <c r="Q9" i="3" l="1"/>
  <c r="S5" i="7"/>
  <c r="T5" i="7"/>
  <c r="U5" i="7"/>
  <c r="X5" i="7"/>
  <c r="Y5" i="7"/>
  <c r="Z5" i="7"/>
  <c r="AA5" i="7"/>
  <c r="AB5" i="7"/>
  <c r="AC5" i="7"/>
  <c r="AD5" i="7"/>
  <c r="AE5" i="7"/>
  <c r="AF5" i="7"/>
  <c r="AJ5" i="7"/>
  <c r="AK5" i="7"/>
  <c r="AL5" i="7"/>
  <c r="S6" i="7"/>
  <c r="T6" i="7"/>
  <c r="U6" i="7"/>
  <c r="X6" i="7"/>
  <c r="Y6" i="7"/>
  <c r="Z6" i="7"/>
  <c r="AA6" i="7"/>
  <c r="AB6" i="7"/>
  <c r="AC6" i="7"/>
  <c r="AD6" i="7"/>
  <c r="AE6" i="7"/>
  <c r="AF6" i="7"/>
  <c r="AJ6" i="7"/>
  <c r="AK6" i="7"/>
  <c r="AL6" i="7"/>
  <c r="S7" i="7"/>
  <c r="T7" i="7"/>
  <c r="U7" i="7"/>
  <c r="X7" i="7"/>
  <c r="Y7" i="7"/>
  <c r="Z7" i="7"/>
  <c r="AA7" i="7"/>
  <c r="AB7" i="7"/>
  <c r="AC7" i="7"/>
  <c r="AD7" i="7"/>
  <c r="AE7" i="7"/>
  <c r="AF7" i="7"/>
  <c r="AJ7" i="7"/>
  <c r="AK7" i="7"/>
  <c r="AL7" i="7"/>
  <c r="S8" i="7"/>
  <c r="T8" i="7"/>
  <c r="U8" i="7"/>
  <c r="X8" i="7"/>
  <c r="Y8" i="7"/>
  <c r="Z8" i="7"/>
  <c r="AA8" i="7"/>
  <c r="AB8" i="7"/>
  <c r="AC8" i="7"/>
  <c r="AD8" i="7"/>
  <c r="AE8" i="7"/>
  <c r="AF8" i="7"/>
  <c r="AJ8" i="7"/>
  <c r="AK8" i="7"/>
  <c r="AL8" i="7"/>
  <c r="S9" i="7"/>
  <c r="T9" i="7"/>
  <c r="U9" i="7"/>
  <c r="X9" i="7"/>
  <c r="Y9" i="7"/>
  <c r="Z9" i="7"/>
  <c r="AA9" i="7"/>
  <c r="AB9" i="7"/>
  <c r="AC9" i="7"/>
  <c r="AD9" i="7"/>
  <c r="AE9" i="7"/>
  <c r="AF9" i="7"/>
  <c r="AJ9" i="7"/>
  <c r="AK9" i="7"/>
  <c r="AL9" i="7"/>
  <c r="S10" i="7"/>
  <c r="T10" i="7"/>
  <c r="U10" i="7"/>
  <c r="X10" i="7"/>
  <c r="Y10" i="7"/>
  <c r="Z10" i="7"/>
  <c r="AA10" i="7"/>
  <c r="AB10" i="7"/>
  <c r="AC10" i="7"/>
  <c r="AD10" i="7"/>
  <c r="AE10" i="7"/>
  <c r="AF10" i="7"/>
  <c r="AJ10" i="7"/>
  <c r="AK10" i="7"/>
  <c r="AL10" i="7"/>
  <c r="T4" i="7"/>
  <c r="U4" i="7"/>
  <c r="X4" i="7"/>
  <c r="Y4" i="7"/>
  <c r="Z4" i="7"/>
  <c r="AA4" i="7"/>
  <c r="AB4" i="7"/>
  <c r="AC4" i="7"/>
  <c r="AD4" i="7"/>
  <c r="AE4" i="7"/>
  <c r="AF4" i="7"/>
  <c r="AJ4" i="7"/>
  <c r="AK4" i="7"/>
  <c r="AL4" i="7"/>
  <c r="S4" i="7"/>
  <c r="H25" i="3" l="1"/>
  <c r="G25" i="3"/>
  <c r="V10" i="3"/>
  <c r="V9" i="3"/>
  <c r="V8" i="3"/>
  <c r="V7" i="3"/>
  <c r="V6" i="3"/>
  <c r="V5" i="3"/>
  <c r="V4" i="3"/>
  <c r="L75" i="3" l="1"/>
  <c r="L73" i="3"/>
  <c r="L71" i="3"/>
  <c r="N67" i="3"/>
  <c r="N65" i="3"/>
  <c r="N63" i="3"/>
  <c r="N61" i="3"/>
  <c r="N59" i="3"/>
  <c r="N57" i="3"/>
  <c r="N55" i="3"/>
  <c r="N53" i="3"/>
  <c r="N51" i="3"/>
  <c r="N49" i="3"/>
  <c r="N47" i="3"/>
  <c r="N45" i="3"/>
  <c r="N43" i="3"/>
  <c r="N41" i="3"/>
  <c r="N39" i="3"/>
  <c r="N37" i="3"/>
  <c r="N35" i="3"/>
  <c r="N33" i="3"/>
  <c r="N31" i="3"/>
  <c r="L64" i="3"/>
  <c r="L60" i="3"/>
  <c r="L52" i="3"/>
  <c r="L44" i="3"/>
  <c r="L38" i="3"/>
  <c r="M73" i="3"/>
  <c r="K56" i="3"/>
  <c r="K42" i="3"/>
  <c r="K75" i="3"/>
  <c r="K73" i="3"/>
  <c r="K71" i="3"/>
  <c r="M67" i="3"/>
  <c r="M65" i="3"/>
  <c r="M63" i="3"/>
  <c r="M61" i="3"/>
  <c r="M59" i="3"/>
  <c r="M57" i="3"/>
  <c r="M55" i="3"/>
  <c r="M53" i="3"/>
  <c r="M51" i="3"/>
  <c r="M49" i="3"/>
  <c r="M47" i="3"/>
  <c r="M45" i="3"/>
  <c r="M43" i="3"/>
  <c r="M41" i="3"/>
  <c r="M39" i="3"/>
  <c r="M37" i="3"/>
  <c r="M35" i="3"/>
  <c r="M33" i="3"/>
  <c r="M31" i="3"/>
  <c r="K69" i="3"/>
  <c r="L50" i="3"/>
  <c r="L32" i="3"/>
  <c r="K68" i="3"/>
  <c r="K62" i="3"/>
  <c r="K52" i="3"/>
  <c r="K38" i="3"/>
  <c r="N76" i="3"/>
  <c r="N74" i="3"/>
  <c r="N72" i="3"/>
  <c r="N70" i="3"/>
  <c r="L67" i="3"/>
  <c r="L65" i="3"/>
  <c r="L63" i="3"/>
  <c r="L61" i="3"/>
  <c r="L59" i="3"/>
  <c r="L57" i="3"/>
  <c r="L55" i="3"/>
  <c r="L53" i="3"/>
  <c r="L51" i="3"/>
  <c r="L49" i="3"/>
  <c r="L47" i="3"/>
  <c r="L45" i="3"/>
  <c r="L43" i="3"/>
  <c r="L41" i="3"/>
  <c r="L39" i="3"/>
  <c r="L37" i="3"/>
  <c r="L35" i="3"/>
  <c r="L33" i="3"/>
  <c r="L31" i="3"/>
  <c r="N71" i="3"/>
  <c r="L58" i="3"/>
  <c r="L42" i="3"/>
  <c r="K66" i="3"/>
  <c r="K50" i="3"/>
  <c r="K36" i="3"/>
  <c r="M76" i="3"/>
  <c r="M74" i="3"/>
  <c r="M72" i="3"/>
  <c r="M70" i="3"/>
  <c r="K67" i="3"/>
  <c r="K65" i="3"/>
  <c r="K63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L66" i="3"/>
  <c r="L62" i="3"/>
  <c r="L54" i="3"/>
  <c r="L46" i="3"/>
  <c r="L36" i="3"/>
  <c r="M75" i="3"/>
  <c r="K54" i="3"/>
  <c r="K44" i="3"/>
  <c r="L76" i="3"/>
  <c r="L74" i="3"/>
  <c r="L72" i="3"/>
  <c r="L70" i="3"/>
  <c r="N66" i="3"/>
  <c r="N64" i="3"/>
  <c r="N62" i="3"/>
  <c r="N60" i="3"/>
  <c r="N58" i="3"/>
  <c r="N56" i="3"/>
  <c r="N54" i="3"/>
  <c r="N52" i="3"/>
  <c r="N50" i="3"/>
  <c r="N48" i="3"/>
  <c r="N46" i="3"/>
  <c r="N44" i="3"/>
  <c r="N42" i="3"/>
  <c r="N40" i="3"/>
  <c r="N38" i="3"/>
  <c r="N36" i="3"/>
  <c r="N34" i="3"/>
  <c r="N32" i="3"/>
  <c r="N73" i="3"/>
  <c r="L56" i="3"/>
  <c r="L40" i="3"/>
  <c r="K64" i="3"/>
  <c r="K58" i="3"/>
  <c r="K46" i="3"/>
  <c r="K34" i="3"/>
  <c r="K76" i="3"/>
  <c r="K74" i="3"/>
  <c r="K72" i="3"/>
  <c r="K70" i="3"/>
  <c r="M66" i="3"/>
  <c r="M64" i="3"/>
  <c r="M62" i="3"/>
  <c r="M60" i="3"/>
  <c r="M58" i="3"/>
  <c r="M56" i="3"/>
  <c r="M54" i="3"/>
  <c r="M52" i="3"/>
  <c r="M50" i="3"/>
  <c r="M48" i="3"/>
  <c r="M46" i="3"/>
  <c r="M44" i="3"/>
  <c r="M42" i="3"/>
  <c r="M40" i="3"/>
  <c r="M38" i="3"/>
  <c r="M36" i="3"/>
  <c r="M34" i="3"/>
  <c r="M32" i="3"/>
  <c r="N75" i="3"/>
  <c r="L48" i="3"/>
  <c r="L34" i="3"/>
  <c r="M71" i="3"/>
  <c r="K60" i="3"/>
  <c r="K48" i="3"/>
  <c r="K40" i="3"/>
  <c r="K32" i="3"/>
  <c r="V6" i="7"/>
  <c r="V7" i="7"/>
  <c r="V9" i="7"/>
  <c r="V4" i="7"/>
  <c r="V5" i="7"/>
  <c r="V8" i="7"/>
  <c r="V10" i="7"/>
  <c r="A2" i="3" l="1"/>
  <c r="A1" i="3"/>
  <c r="A2" i="7" l="1"/>
  <c r="A1" i="7"/>
  <c r="C18" i="7" l="1"/>
  <c r="C17" i="7"/>
  <c r="C16" i="7"/>
  <c r="C15" i="7"/>
  <c r="C14" i="7"/>
  <c r="Q9" i="7"/>
  <c r="G24" i="7" s="1"/>
  <c r="K75" i="7" l="1"/>
  <c r="L58" i="7"/>
  <c r="N43" i="7"/>
  <c r="M62" i="7"/>
  <c r="K45" i="7"/>
  <c r="K63" i="7"/>
  <c r="M50" i="7"/>
  <c r="N70" i="7"/>
  <c r="K61" i="7"/>
  <c r="M48" i="7"/>
  <c r="N46" i="7"/>
  <c r="L64" i="7"/>
  <c r="M46" i="7"/>
  <c r="K53" i="7"/>
  <c r="L46" i="7"/>
  <c r="L41" i="7"/>
  <c r="K43" i="7"/>
  <c r="K70" i="7"/>
  <c r="K39" i="7"/>
  <c r="M52" i="7"/>
  <c r="N34" i="7"/>
  <c r="N37" i="7"/>
  <c r="K73" i="7"/>
  <c r="M55" i="7"/>
  <c r="K49" i="7"/>
  <c r="L32" i="7"/>
  <c r="L52" i="7"/>
  <c r="M47" i="7"/>
  <c r="M41" i="7"/>
  <c r="N73" i="7"/>
  <c r="M57" i="7"/>
  <c r="K38" i="7"/>
  <c r="N61" i="7"/>
  <c r="L44" i="7"/>
  <c r="L62" i="7"/>
  <c r="N49" i="7"/>
  <c r="K67" i="7"/>
  <c r="M60" i="7"/>
  <c r="N47" i="7"/>
  <c r="L40" i="7"/>
  <c r="N40" i="7"/>
  <c r="N45" i="7"/>
  <c r="L38" i="7"/>
  <c r="M45" i="7"/>
  <c r="M35" i="7"/>
  <c r="L42" i="7"/>
  <c r="L66" i="7"/>
  <c r="N38" i="7"/>
  <c r="L36" i="7"/>
  <c r="K62" i="7"/>
  <c r="M49" i="7"/>
  <c r="N55" i="7"/>
  <c r="M53" i="7"/>
  <c r="M58" i="7"/>
  <c r="L31" i="7"/>
  <c r="L47" i="7"/>
  <c r="L70" i="7"/>
  <c r="K69" i="7"/>
  <c r="N56" i="7"/>
  <c r="L37" i="7"/>
  <c r="K58" i="7"/>
  <c r="M43" i="7"/>
  <c r="M61" i="7"/>
  <c r="K44" i="7"/>
  <c r="N66" i="7"/>
  <c r="N59" i="7"/>
  <c r="K42" i="7"/>
  <c r="M37" i="7"/>
  <c r="L35" i="7"/>
  <c r="K40" i="7"/>
  <c r="K71" i="7"/>
  <c r="N44" i="7"/>
  <c r="N51" i="7"/>
  <c r="L39" i="7"/>
  <c r="M65" i="7"/>
  <c r="M36" i="7"/>
  <c r="K30" i="7"/>
  <c r="M40" i="7"/>
  <c r="N48" i="7"/>
  <c r="M72" i="7"/>
  <c r="N69" i="7"/>
  <c r="N58" i="7"/>
  <c r="L55" i="7"/>
  <c r="L61" i="7"/>
  <c r="M38" i="7"/>
  <c r="N53" i="7"/>
  <c r="M73" i="7"/>
  <c r="K52" i="7"/>
  <c r="K74" i="7"/>
  <c r="L57" i="7"/>
  <c r="N42" i="7"/>
  <c r="K57" i="7"/>
  <c r="L43" i="7"/>
  <c r="L71" i="7"/>
  <c r="K55" i="7"/>
  <c r="L60" i="7"/>
  <c r="L34" i="7"/>
  <c r="K60" i="7"/>
  <c r="N39" i="7"/>
  <c r="M69" i="7"/>
  <c r="M39" i="7"/>
  <c r="L69" i="7"/>
  <c r="N36" i="7"/>
  <c r="N64" i="7"/>
  <c r="N35" i="7"/>
  <c r="K65" i="7"/>
  <c r="K35" i="7"/>
  <c r="N33" i="7"/>
  <c r="K46" i="7"/>
  <c r="N32" i="7"/>
  <c r="L30" i="7"/>
  <c r="K47" i="7"/>
  <c r="N60" i="7"/>
  <c r="N72" i="7"/>
  <c r="M51" i="7"/>
  <c r="L73" i="7"/>
  <c r="M56" i="7"/>
  <c r="K37" i="7"/>
  <c r="L56" i="7"/>
  <c r="M42" i="7"/>
  <c r="M70" i="7"/>
  <c r="L54" i="7"/>
  <c r="M59" i="7"/>
  <c r="M33" i="7"/>
  <c r="L59" i="7"/>
  <c r="K34" i="7"/>
  <c r="K59" i="7"/>
  <c r="K33" i="7"/>
  <c r="K56" i="7"/>
  <c r="K32" i="7"/>
  <c r="K54" i="7"/>
  <c r="K31" i="7"/>
  <c r="N63" i="7"/>
  <c r="M34" i="7"/>
  <c r="K64" i="7"/>
  <c r="N41" i="7"/>
  <c r="L33" i="7"/>
  <c r="L53" i="7"/>
  <c r="L49" i="7"/>
  <c r="M64" i="7"/>
  <c r="M63" i="7"/>
  <c r="L45" i="7"/>
  <c r="K68" i="7"/>
  <c r="L51" i="7"/>
  <c r="L72" i="7"/>
  <c r="N54" i="7"/>
  <c r="K72" i="7"/>
  <c r="M66" i="7"/>
  <c r="K50" i="7"/>
  <c r="L48" i="7"/>
  <c r="L65" i="7"/>
  <c r="K48" i="7"/>
  <c r="M32" i="7"/>
  <c r="N57" i="7"/>
  <c r="M31" i="7"/>
  <c r="M54" i="7"/>
  <c r="M30" i="7"/>
  <c r="N52" i="7"/>
  <c r="K66" i="7"/>
  <c r="K41" i="7"/>
  <c r="L50" i="7"/>
  <c r="N62" i="7"/>
  <c r="M44" i="7"/>
  <c r="L63" i="7"/>
  <c r="N50" i="7"/>
  <c r="N71" i="7"/>
  <c r="K51" i="7"/>
  <c r="M71" i="7"/>
  <c r="N65" i="7"/>
  <c r="N31" i="7"/>
  <c r="N30" i="7"/>
  <c r="K36" i="7"/>
  <c r="F24" i="7"/>
  <c r="H24" i="7"/>
  <c r="E24" i="7"/>
  <c r="C24" i="7"/>
  <c r="D24" i="7"/>
  <c r="H49" i="7" l="1"/>
  <c r="H66" i="7"/>
  <c r="H40" i="7"/>
  <c r="H37" i="7"/>
  <c r="H34" i="7"/>
  <c r="H52" i="7"/>
  <c r="H71" i="7"/>
  <c r="H41" i="7"/>
  <c r="H30" i="7"/>
  <c r="H62" i="7"/>
  <c r="H50" i="7"/>
  <c r="H44" i="7"/>
  <c r="H38" i="7"/>
  <c r="H64" i="7"/>
  <c r="H51" i="7"/>
  <c r="H33" i="7"/>
  <c r="H42" i="7"/>
  <c r="H60" i="7"/>
  <c r="H58" i="7"/>
  <c r="H73" i="7"/>
  <c r="H46" i="7"/>
  <c r="H57" i="7"/>
  <c r="H54" i="7"/>
  <c r="H53" i="7"/>
  <c r="H59" i="7"/>
  <c r="H47" i="7"/>
  <c r="H35" i="7"/>
  <c r="H69" i="7"/>
  <c r="H45" i="7"/>
  <c r="H56" i="7"/>
  <c r="H70" i="7"/>
  <c r="H48" i="7"/>
  <c r="H65" i="7"/>
  <c r="H36" i="7"/>
  <c r="H39" i="7"/>
  <c r="H63" i="7"/>
  <c r="H61" i="7"/>
  <c r="H43" i="7"/>
  <c r="H31" i="7"/>
  <c r="H55" i="7"/>
  <c r="H32" i="7"/>
  <c r="H72" i="7"/>
  <c r="T75" i="7"/>
  <c r="J75" i="7"/>
  <c r="X67" i="7"/>
  <c r="E55" i="7"/>
  <c r="P75" i="7"/>
  <c r="D72" i="7"/>
  <c r="J68" i="7"/>
  <c r="E61" i="7"/>
  <c r="E49" i="7"/>
  <c r="E75" i="7"/>
  <c r="R67" i="7"/>
  <c r="F52" i="7"/>
  <c r="D48" i="7"/>
  <c r="D53" i="7"/>
  <c r="F63" i="7"/>
  <c r="D41" i="7"/>
  <c r="D32" i="7"/>
  <c r="E51" i="7"/>
  <c r="D30" i="7"/>
  <c r="F65" i="7"/>
  <c r="D49" i="7"/>
  <c r="E37" i="7"/>
  <c r="P67" i="7"/>
  <c r="F45" i="7"/>
  <c r="X75" i="7"/>
  <c r="D45" i="7"/>
  <c r="H67" i="7"/>
  <c r="D34" i="7"/>
  <c r="E73" i="7"/>
  <c r="F71" i="7"/>
  <c r="U74" i="7"/>
  <c r="N67" i="7"/>
  <c r="E56" i="7"/>
  <c r="D62" i="7"/>
  <c r="H75" i="7"/>
  <c r="T67" i="7"/>
  <c r="E41" i="7"/>
  <c r="R68" i="7"/>
  <c r="P74" i="7"/>
  <c r="J67" i="7"/>
  <c r="E59" i="7"/>
  <c r="F68" i="7"/>
  <c r="E52" i="7"/>
  <c r="F38" i="7"/>
  <c r="D35" i="7"/>
  <c r="E66" i="7"/>
  <c r="D69" i="7"/>
  <c r="X74" i="7"/>
  <c r="E48" i="7"/>
  <c r="F35" i="7"/>
  <c r="D59" i="7"/>
  <c r="E45" i="7"/>
  <c r="O68" i="7"/>
  <c r="E62" i="7"/>
  <c r="F49" i="7"/>
  <c r="M74" i="7"/>
  <c r="L74" i="7"/>
  <c r="F67" i="7"/>
  <c r="D37" i="7"/>
  <c r="T68" i="7"/>
  <c r="F54" i="7"/>
  <c r="D43" i="7"/>
  <c r="G43" i="7" s="1"/>
  <c r="S74" i="7"/>
  <c r="E71" i="7"/>
  <c r="L67" i="7"/>
  <c r="F60" i="7"/>
  <c r="F48" i="7"/>
  <c r="I68" i="7"/>
  <c r="H74" i="7"/>
  <c r="E47" i="7"/>
  <c r="F44" i="7"/>
  <c r="E31" i="7"/>
  <c r="D75" i="7"/>
  <c r="D64" i="7"/>
  <c r="F36" i="7"/>
  <c r="F73" i="7"/>
  <c r="F47" i="7"/>
  <c r="E40" i="7"/>
  <c r="F33" i="7"/>
  <c r="F58" i="7"/>
  <c r="F37" i="7"/>
  <c r="E39" i="7"/>
  <c r="E43" i="7"/>
  <c r="F66" i="7"/>
  <c r="D74" i="7"/>
  <c r="D63" i="7"/>
  <c r="F55" i="7"/>
  <c r="D44" i="7"/>
  <c r="R75" i="7"/>
  <c r="E72" i="7"/>
  <c r="F61" i="7"/>
  <c r="E50" i="7"/>
  <c r="J74" i="7"/>
  <c r="D67" i="7"/>
  <c r="G67" i="7" s="1"/>
  <c r="F40" i="7"/>
  <c r="O75" i="7"/>
  <c r="S67" i="7"/>
  <c r="D70" i="7"/>
  <c r="D66" i="7"/>
  <c r="D65" i="7"/>
  <c r="D33" i="7"/>
  <c r="O67" i="7"/>
  <c r="E68" i="7"/>
  <c r="F74" i="7"/>
  <c r="E63" i="7"/>
  <c r="E58" i="7"/>
  <c r="D61" i="7"/>
  <c r="G61" i="7" s="1"/>
  <c r="F39" i="7"/>
  <c r="F53" i="7"/>
  <c r="E33" i="7"/>
  <c r="X68" i="7"/>
  <c r="T74" i="7"/>
  <c r="D51" i="7"/>
  <c r="I75" i="7"/>
  <c r="U67" i="7"/>
  <c r="E42" i="7"/>
  <c r="F70" i="7"/>
  <c r="F75" i="7"/>
  <c r="F46" i="7"/>
  <c r="F64" i="7"/>
  <c r="D52" i="7"/>
  <c r="E38" i="7"/>
  <c r="F30" i="7"/>
  <c r="E57" i="7"/>
  <c r="F62" i="7"/>
  <c r="I67" i="7"/>
  <c r="E60" i="7"/>
  <c r="N74" i="7"/>
  <c r="O74" i="7"/>
  <c r="D36" i="7"/>
  <c r="D73" i="7"/>
  <c r="M67" i="7"/>
  <c r="M68" i="7"/>
  <c r="U68" i="7"/>
  <c r="F50" i="7"/>
  <c r="E67" i="7"/>
  <c r="D56" i="7"/>
  <c r="F41" i="7"/>
  <c r="D50" i="7"/>
  <c r="I74" i="7"/>
  <c r="P68" i="7"/>
  <c r="E53" i="7"/>
  <c r="F57" i="7"/>
  <c r="F34" i="7"/>
  <c r="N68" i="7"/>
  <c r="D68" i="7"/>
  <c r="D46" i="7"/>
  <c r="D58" i="7"/>
  <c r="D47" i="7"/>
  <c r="D40" i="7"/>
  <c r="G40" i="7" s="1"/>
  <c r="E35" i="7"/>
  <c r="D38" i="7"/>
  <c r="E30" i="7"/>
  <c r="E74" i="7"/>
  <c r="S75" i="7"/>
  <c r="F72" i="7"/>
  <c r="L68" i="7"/>
  <c r="D57" i="7"/>
  <c r="F42" i="7"/>
  <c r="S68" i="7"/>
  <c r="E54" i="7"/>
  <c r="D42" i="7"/>
  <c r="E70" i="7"/>
  <c r="N75" i="7"/>
  <c r="H68" i="7"/>
  <c r="D60" i="7"/>
  <c r="G60" i="7" s="1"/>
  <c r="F31" i="7"/>
  <c r="F43" i="7"/>
  <c r="L75" i="7"/>
  <c r="E64" i="7"/>
  <c r="E34" i="7"/>
  <c r="E36" i="7"/>
  <c r="M75" i="7"/>
  <c r="E32" i="7"/>
  <c r="E69" i="7"/>
  <c r="F56" i="7"/>
  <c r="E44" i="7"/>
  <c r="E65" i="7"/>
  <c r="U75" i="7"/>
  <c r="F59" i="7"/>
  <c r="D71" i="7"/>
  <c r="R74" i="7"/>
  <c r="V74" i="7" s="1"/>
  <c r="D39" i="7"/>
  <c r="F32" i="7"/>
  <c r="E46" i="7"/>
  <c r="D55" i="7"/>
  <c r="F69" i="7"/>
  <c r="F51" i="7"/>
  <c r="D54" i="7"/>
  <c r="G54" i="7" s="1"/>
  <c r="D31" i="7"/>
  <c r="G31" i="7" s="1"/>
  <c r="I71" i="7"/>
  <c r="I60" i="7"/>
  <c r="I63" i="7"/>
  <c r="I44" i="7"/>
  <c r="I72" i="7"/>
  <c r="I69" i="7"/>
  <c r="I47" i="7"/>
  <c r="I64" i="7"/>
  <c r="I51" i="7"/>
  <c r="I35" i="7"/>
  <c r="I30" i="7"/>
  <c r="I48" i="7"/>
  <c r="I65" i="7"/>
  <c r="I39" i="7"/>
  <c r="I52" i="7"/>
  <c r="I61" i="7"/>
  <c r="I32" i="7"/>
  <c r="I49" i="7"/>
  <c r="I43" i="7"/>
  <c r="I33" i="7"/>
  <c r="I42" i="7"/>
  <c r="I70" i="7"/>
  <c r="I40" i="7"/>
  <c r="I34" i="7"/>
  <c r="I66" i="7"/>
  <c r="I73" i="7"/>
  <c r="I36" i="7"/>
  <c r="I45" i="7"/>
  <c r="I56" i="7"/>
  <c r="I46" i="7"/>
  <c r="I62" i="7"/>
  <c r="I50" i="7"/>
  <c r="I58" i="7"/>
  <c r="I31" i="7"/>
  <c r="I54" i="7"/>
  <c r="I53" i="7"/>
  <c r="I59" i="7"/>
  <c r="I38" i="7"/>
  <c r="I55" i="7"/>
  <c r="I41" i="7"/>
  <c r="I57" i="7"/>
  <c r="I37" i="7"/>
  <c r="T52" i="7"/>
  <c r="U37" i="7"/>
  <c r="R69" i="7"/>
  <c r="T58" i="7"/>
  <c r="R47" i="7"/>
  <c r="X43" i="7"/>
  <c r="R64" i="7"/>
  <c r="S37" i="7"/>
  <c r="T55" i="7"/>
  <c r="X69" i="7"/>
  <c r="X38" i="7"/>
  <c r="R55" i="7"/>
  <c r="R35" i="7"/>
  <c r="X39" i="7"/>
  <c r="S30" i="7"/>
  <c r="T65" i="7"/>
  <c r="S63" i="7"/>
  <c r="R41" i="7"/>
  <c r="U31" i="7"/>
  <c r="U39" i="7"/>
  <c r="X59" i="7"/>
  <c r="T48" i="7"/>
  <c r="S36" i="7"/>
  <c r="T43" i="7"/>
  <c r="S58" i="7"/>
  <c r="S70" i="7"/>
  <c r="X63" i="7"/>
  <c r="S59" i="7"/>
  <c r="R48" i="7"/>
  <c r="X44" i="7"/>
  <c r="X72" i="7"/>
  <c r="R65" i="7"/>
  <c r="X50" i="7"/>
  <c r="R39" i="7"/>
  <c r="U56" i="7"/>
  <c r="R52" i="7"/>
  <c r="T44" i="7"/>
  <c r="T72" i="7"/>
  <c r="X70" i="7"/>
  <c r="S62" i="7"/>
  <c r="S43" i="7"/>
  <c r="X33" i="7"/>
  <c r="U47" i="7"/>
  <c r="T36" i="7"/>
  <c r="S71" i="7"/>
  <c r="S54" i="7"/>
  <c r="U64" i="7"/>
  <c r="U32" i="7"/>
  <c r="T47" i="7"/>
  <c r="T62" i="7"/>
  <c r="U40" i="7"/>
  <c r="U35" i="7"/>
  <c r="R37" i="7"/>
  <c r="R33" i="7"/>
  <c r="T70" i="7"/>
  <c r="S57" i="7"/>
  <c r="S65" i="7"/>
  <c r="U63" i="7"/>
  <c r="T37" i="7"/>
  <c r="R70" i="7"/>
  <c r="U51" i="7"/>
  <c r="R40" i="7"/>
  <c r="U57" i="7"/>
  <c r="S46" i="7"/>
  <c r="T63" i="7"/>
  <c r="U36" i="7"/>
  <c r="U54" i="7"/>
  <c r="T50" i="7"/>
  <c r="X65" i="7"/>
  <c r="R43" i="7"/>
  <c r="V43" i="7" s="1"/>
  <c r="U69" i="7"/>
  <c r="T53" i="7"/>
  <c r="T34" i="7"/>
  <c r="S41" i="7"/>
  <c r="U61" i="7"/>
  <c r="R34" i="7"/>
  <c r="X30" i="7"/>
  <c r="T30" i="7"/>
  <c r="S50" i="7"/>
  <c r="X54" i="7"/>
  <c r="U42" i="7"/>
  <c r="X41" i="7"/>
  <c r="T56" i="7"/>
  <c r="T69" i="7"/>
  <c r="X73" i="7"/>
  <c r="R66" i="7"/>
  <c r="V66" i="7" s="1"/>
  <c r="U58" i="7"/>
  <c r="S47" i="7"/>
  <c r="S64" i="7"/>
  <c r="S38" i="7"/>
  <c r="X55" i="7"/>
  <c r="S51" i="7"/>
  <c r="U43" i="7"/>
  <c r="X71" i="7"/>
  <c r="R73" i="7"/>
  <c r="T61" i="7"/>
  <c r="T42" i="7"/>
  <c r="S42" i="7"/>
  <c r="R36" i="7"/>
  <c r="S40" i="7"/>
  <c r="X52" i="7"/>
  <c r="U38" i="7"/>
  <c r="X40" i="7"/>
  <c r="X31" i="7"/>
  <c r="T49" i="7"/>
  <c r="S32" i="7"/>
  <c r="S52" i="7"/>
  <c r="S69" i="7"/>
  <c r="S39" i="7"/>
  <c r="X56" i="7"/>
  <c r="T45" i="7"/>
  <c r="T73" i="7"/>
  <c r="U62" i="7"/>
  <c r="R57" i="7"/>
  <c r="X53" i="7"/>
  <c r="U49" i="7"/>
  <c r="R56" i="7"/>
  <c r="U41" i="7"/>
  <c r="R31" i="7"/>
  <c r="U66" i="7"/>
  <c r="U33" i="7"/>
  <c r="R54" i="7"/>
  <c r="X34" i="7"/>
  <c r="S33" i="7"/>
  <c r="S60" i="7"/>
  <c r="U48" i="7"/>
  <c r="R61" i="7"/>
  <c r="T59" i="7"/>
  <c r="R45" i="7"/>
  <c r="U55" i="7"/>
  <c r="X57" i="7"/>
  <c r="T46" i="7"/>
  <c r="R53" i="7"/>
  <c r="T38" i="7"/>
  <c r="R59" i="7"/>
  <c r="U44" i="7"/>
  <c r="U72" i="7"/>
  <c r="X61" i="7"/>
  <c r="R38" i="7"/>
  <c r="S56" i="7"/>
  <c r="X48" i="7"/>
  <c r="T54" i="7"/>
  <c r="U46" i="7"/>
  <c r="X64" i="7"/>
  <c r="R42" i="7"/>
  <c r="X32" i="7"/>
  <c r="U52" i="7"/>
  <c r="U50" i="7"/>
  <c r="T32" i="7"/>
  <c r="R50" i="7"/>
  <c r="R49" i="7"/>
  <c r="U70" i="7"/>
  <c r="S61" i="7"/>
  <c r="R32" i="7"/>
  <c r="R30" i="7"/>
  <c r="S44" i="7"/>
  <c r="R58" i="7"/>
  <c r="R71" i="7"/>
  <c r="T64" i="7"/>
  <c r="R60" i="7"/>
  <c r="U45" i="7"/>
  <c r="U73" i="7"/>
  <c r="X62" i="7"/>
  <c r="T51" i="7"/>
  <c r="X36" i="7"/>
  <c r="T57" i="7"/>
  <c r="S45" i="7"/>
  <c r="S73" i="7"/>
  <c r="U71" i="7"/>
  <c r="R63" i="7"/>
  <c r="V63" i="7" s="1"/>
  <c r="R44" i="7"/>
  <c r="T71" i="7"/>
  <c r="U53" i="7"/>
  <c r="U34" i="7"/>
  <c r="S31" i="7"/>
  <c r="T41" i="7"/>
  <c r="X46" i="7"/>
  <c r="T66" i="7"/>
  <c r="X51" i="7"/>
  <c r="T33" i="7"/>
  <c r="X49" i="7"/>
  <c r="X66" i="7"/>
  <c r="S66" i="7"/>
  <c r="T35" i="7"/>
  <c r="R62" i="7"/>
  <c r="S49" i="7"/>
  <c r="U59" i="7"/>
  <c r="X58" i="7"/>
  <c r="X45" i="7"/>
  <c r="U30" i="7"/>
  <c r="S72" i="7"/>
  <c r="T60" i="7"/>
  <c r="U65" i="7"/>
  <c r="X47" i="7"/>
  <c r="S48" i="7"/>
  <c r="R46" i="7"/>
  <c r="X60" i="7"/>
  <c r="S34" i="7"/>
  <c r="X37" i="7"/>
  <c r="T31" i="7"/>
  <c r="S55" i="7"/>
  <c r="X35" i="7"/>
  <c r="U60" i="7"/>
  <c r="X42" i="7"/>
  <c r="R51" i="7"/>
  <c r="T40" i="7"/>
  <c r="R72" i="7"/>
  <c r="T39" i="7"/>
  <c r="S35" i="7"/>
  <c r="S53" i="7"/>
  <c r="P71" i="7"/>
  <c r="P41" i="7"/>
  <c r="O53" i="7"/>
  <c r="J45" i="7"/>
  <c r="Q45" i="7" s="1"/>
  <c r="J73" i="7"/>
  <c r="O69" i="7"/>
  <c r="O45" i="7"/>
  <c r="P30" i="7"/>
  <c r="O51" i="7"/>
  <c r="O73" i="7"/>
  <c r="O43" i="7"/>
  <c r="P37" i="7"/>
  <c r="O35" i="7"/>
  <c r="O41" i="7"/>
  <c r="O54" i="7"/>
  <c r="O60" i="7"/>
  <c r="O48" i="7"/>
  <c r="J37" i="7"/>
  <c r="P44" i="7"/>
  <c r="J66" i="7"/>
  <c r="Q66" i="7" s="1"/>
  <c r="P42" i="7"/>
  <c r="O36" i="7"/>
  <c r="P33" i="7"/>
  <c r="P51" i="7"/>
  <c r="O50" i="7"/>
  <c r="J39" i="7"/>
  <c r="J70" i="7"/>
  <c r="J59" i="7"/>
  <c r="O55" i="7"/>
  <c r="O40" i="7"/>
  <c r="J62" i="7"/>
  <c r="P58" i="7"/>
  <c r="J43" i="7"/>
  <c r="O58" i="7"/>
  <c r="P72" i="7"/>
  <c r="O56" i="7"/>
  <c r="P62" i="7"/>
  <c r="J69" i="7"/>
  <c r="P53" i="7"/>
  <c r="J46" i="7"/>
  <c r="O70" i="7"/>
  <c r="P59" i="7"/>
  <c r="P47" i="7"/>
  <c r="O46" i="7"/>
  <c r="P57" i="7"/>
  <c r="J50" i="7"/>
  <c r="P61" i="7"/>
  <c r="O33" i="7"/>
  <c r="O30" i="7"/>
  <c r="P55" i="7"/>
  <c r="J48" i="7"/>
  <c r="P35" i="7"/>
  <c r="J31" i="7"/>
  <c r="O37" i="7"/>
  <c r="J71" i="7"/>
  <c r="J42" i="7"/>
  <c r="O47" i="7"/>
  <c r="J41" i="7"/>
  <c r="Q41" i="7" s="1"/>
  <c r="O32" i="7"/>
  <c r="J36" i="7"/>
  <c r="Q36" i="7" s="1"/>
  <c r="P69" i="7"/>
  <c r="P54" i="7"/>
  <c r="J47" i="7"/>
  <c r="O71" i="7"/>
  <c r="J64" i="7"/>
  <c r="P60" i="7"/>
  <c r="O49" i="7"/>
  <c r="J38" i="7"/>
  <c r="O66" i="7"/>
  <c r="P39" i="7"/>
  <c r="J53" i="7"/>
  <c r="O44" i="7"/>
  <c r="J40" i="7"/>
  <c r="J54" i="7"/>
  <c r="Q54" i="7" s="1"/>
  <c r="P52" i="7"/>
  <c r="O38" i="7"/>
  <c r="P63" i="7"/>
  <c r="J32" i="7"/>
  <c r="J63" i="7"/>
  <c r="O72" i="7"/>
  <c r="J65" i="7"/>
  <c r="O61" i="7"/>
  <c r="O42" i="7"/>
  <c r="P70" i="7"/>
  <c r="J52" i="7"/>
  <c r="P48" i="7"/>
  <c r="P65" i="7"/>
  <c r="J58" i="7"/>
  <c r="J72" i="7"/>
  <c r="O64" i="7"/>
  <c r="P73" i="7"/>
  <c r="J35" i="7"/>
  <c r="Q35" i="7" s="1"/>
  <c r="O31" i="7"/>
  <c r="O57" i="7"/>
  <c r="P36" i="7"/>
  <c r="J60" i="7"/>
  <c r="P38" i="7"/>
  <c r="J34" i="7"/>
  <c r="J30" i="7"/>
  <c r="O65" i="7"/>
  <c r="P31" i="7"/>
  <c r="P46" i="7"/>
  <c r="J61" i="7"/>
  <c r="J57" i="7"/>
  <c r="P49" i="7"/>
  <c r="P66" i="7"/>
  <c r="P40" i="7"/>
  <c r="J56" i="7"/>
  <c r="Q56" i="7" s="1"/>
  <c r="O52" i="7"/>
  <c r="O39" i="7"/>
  <c r="P56" i="7"/>
  <c r="J49" i="7"/>
  <c r="P64" i="7"/>
  <c r="J51" i="7"/>
  <c r="P34" i="7"/>
  <c r="O34" i="7"/>
  <c r="J33" i="7"/>
  <c r="P43" i="7"/>
  <c r="O63" i="7"/>
  <c r="O59" i="7"/>
  <c r="P45" i="7"/>
  <c r="P50" i="7"/>
  <c r="J55" i="7"/>
  <c r="P32" i="7"/>
  <c r="J44" i="7"/>
  <c r="O62" i="7"/>
  <c r="C15" i="3"/>
  <c r="C14" i="3"/>
  <c r="Q74" i="7" l="1"/>
  <c r="W74" i="7" s="1"/>
  <c r="G46" i="7"/>
  <c r="Q38" i="7"/>
  <c r="V71" i="7"/>
  <c r="V50" i="7"/>
  <c r="V33" i="7"/>
  <c r="G57" i="7"/>
  <c r="G72" i="7"/>
  <c r="Q55" i="7"/>
  <c r="Q30" i="7"/>
  <c r="Q48" i="7"/>
  <c r="V37" i="7"/>
  <c r="G74" i="7"/>
  <c r="G35" i="7"/>
  <c r="G49" i="7"/>
  <c r="G68" i="7"/>
  <c r="G50" i="7"/>
  <c r="Q69" i="7"/>
  <c r="V51" i="7"/>
  <c r="V58" i="7"/>
  <c r="V56" i="7"/>
  <c r="V35" i="7"/>
  <c r="W35" i="7" s="1"/>
  <c r="V46" i="7"/>
  <c r="Q51" i="7"/>
  <c r="Q39" i="7"/>
  <c r="V70" i="7"/>
  <c r="G58" i="7"/>
  <c r="G65" i="7"/>
  <c r="V44" i="7"/>
  <c r="V36" i="7"/>
  <c r="G73" i="7"/>
  <c r="V62" i="7"/>
  <c r="V42" i="7"/>
  <c r="V73" i="7"/>
  <c r="V40" i="7"/>
  <c r="V53" i="7"/>
  <c r="V48" i="7"/>
  <c r="V47" i="7"/>
  <c r="G71" i="7"/>
  <c r="G47" i="7"/>
  <c r="G33" i="7"/>
  <c r="G48" i="7"/>
  <c r="V34" i="7"/>
  <c r="V52" i="7"/>
  <c r="V39" i="7"/>
  <c r="G34" i="7"/>
  <c r="Q43" i="7"/>
  <c r="W43" i="7" s="1"/>
  <c r="V69" i="7"/>
  <c r="G66" i="7"/>
  <c r="W66" i="7" s="1"/>
  <c r="G37" i="7"/>
  <c r="G59" i="7"/>
  <c r="G30" i="7"/>
  <c r="V67" i="7"/>
  <c r="Q65" i="7"/>
  <c r="Q59" i="7"/>
  <c r="Q49" i="7"/>
  <c r="Q57" i="7"/>
  <c r="Q60" i="7"/>
  <c r="Q58" i="7"/>
  <c r="Q42" i="7"/>
  <c r="Q46" i="7"/>
  <c r="V32" i="7"/>
  <c r="V55" i="7"/>
  <c r="V54" i="7"/>
  <c r="W54" i="7" s="1"/>
  <c r="V57" i="7"/>
  <c r="V41" i="7"/>
  <c r="G55" i="7"/>
  <c r="G42" i="7"/>
  <c r="G36" i="7"/>
  <c r="G70" i="7"/>
  <c r="G64" i="7"/>
  <c r="G62" i="7"/>
  <c r="G45" i="7"/>
  <c r="Q75" i="7"/>
  <c r="G53" i="7"/>
  <c r="Q64" i="7"/>
  <c r="V38" i="7"/>
  <c r="Q53" i="7"/>
  <c r="Q47" i="7"/>
  <c r="Q71" i="7"/>
  <c r="Q62" i="7"/>
  <c r="V45" i="7"/>
  <c r="G56" i="7"/>
  <c r="W56" i="7" s="1"/>
  <c r="G52" i="7"/>
  <c r="G51" i="7"/>
  <c r="G63" i="7"/>
  <c r="V75" i="7"/>
  <c r="G75" i="7"/>
  <c r="G32" i="7"/>
  <c r="Q72" i="7"/>
  <c r="V30" i="7"/>
  <c r="Q61" i="7"/>
  <c r="Q50" i="7"/>
  <c r="V60" i="7"/>
  <c r="V65" i="7"/>
  <c r="G38" i="7"/>
  <c r="G44" i="7"/>
  <c r="Q67" i="7"/>
  <c r="G41" i="7"/>
  <c r="V68" i="7"/>
  <c r="Q70" i="7"/>
  <c r="Q34" i="7"/>
  <c r="Q40" i="7"/>
  <c r="Q63" i="7"/>
  <c r="Q32" i="7"/>
  <c r="Q37" i="7"/>
  <c r="Q44" i="7"/>
  <c r="Q33" i="7"/>
  <c r="Q52" i="7"/>
  <c r="Q31" i="7"/>
  <c r="Q73" i="7"/>
  <c r="V72" i="7"/>
  <c r="V49" i="7"/>
  <c r="V59" i="7"/>
  <c r="V61" i="7"/>
  <c r="W61" i="7" s="1"/>
  <c r="V31" i="7"/>
  <c r="V64" i="7"/>
  <c r="G39" i="7"/>
  <c r="G69" i="7"/>
  <c r="Q68" i="7"/>
  <c r="E25" i="3"/>
  <c r="D25" i="3"/>
  <c r="F25" i="3"/>
  <c r="C25" i="3"/>
  <c r="C18" i="3"/>
  <c r="C17" i="3"/>
  <c r="C16" i="3"/>
  <c r="W31" i="7" l="1"/>
  <c r="W34" i="7"/>
  <c r="W68" i="7"/>
  <c r="W38" i="7"/>
  <c r="W67" i="7"/>
  <c r="W46" i="7"/>
  <c r="W69" i="7"/>
  <c r="W40" i="7"/>
  <c r="W60" i="7"/>
  <c r="W50" i="7"/>
  <c r="W41" i="7"/>
  <c r="W58" i="7"/>
  <c r="W51" i="7"/>
  <c r="W52" i="7"/>
  <c r="W53" i="7"/>
  <c r="W57" i="7"/>
  <c r="W73" i="7"/>
  <c r="W55" i="7"/>
  <c r="W45" i="7"/>
  <c r="W72" i="7"/>
  <c r="W48" i="7"/>
  <c r="W42" i="7"/>
  <c r="W49" i="7"/>
  <c r="W63" i="7"/>
  <c r="W70" i="7"/>
  <c r="W65" i="7"/>
  <c r="W36" i="7"/>
  <c r="W47" i="7"/>
  <c r="W44" i="7"/>
  <c r="W71" i="7"/>
  <c r="W39" i="7"/>
  <c r="D76" i="3"/>
  <c r="F75" i="3"/>
  <c r="D70" i="3"/>
  <c r="N69" i="3"/>
  <c r="E69" i="3"/>
  <c r="P68" i="3"/>
  <c r="H68" i="3"/>
  <c r="D64" i="3"/>
  <c r="E63" i="3"/>
  <c r="D58" i="3"/>
  <c r="F57" i="3"/>
  <c r="E52" i="3"/>
  <c r="D47" i="3"/>
  <c r="F46" i="3"/>
  <c r="E41" i="3"/>
  <c r="F40" i="3"/>
  <c r="D35" i="3"/>
  <c r="E34" i="3"/>
  <c r="E75" i="3"/>
  <c r="F74" i="3"/>
  <c r="X69" i="3"/>
  <c r="M69" i="3"/>
  <c r="D69" i="3"/>
  <c r="O68" i="3"/>
  <c r="F68" i="3"/>
  <c r="D63" i="3"/>
  <c r="F62" i="3"/>
  <c r="E57" i="3"/>
  <c r="F56" i="3"/>
  <c r="D52" i="3"/>
  <c r="F51" i="3"/>
  <c r="E46" i="3"/>
  <c r="F45" i="3"/>
  <c r="D41" i="3"/>
  <c r="E40" i="3"/>
  <c r="F39" i="3"/>
  <c r="D34" i="3"/>
  <c r="F33" i="3"/>
  <c r="D75" i="3"/>
  <c r="E74" i="3"/>
  <c r="F73" i="3"/>
  <c r="U69" i="3"/>
  <c r="L69" i="3"/>
  <c r="X68" i="3"/>
  <c r="N68" i="3"/>
  <c r="E68" i="3"/>
  <c r="E62" i="3"/>
  <c r="F61" i="3"/>
  <c r="D57" i="3"/>
  <c r="E56" i="3"/>
  <c r="F55" i="3"/>
  <c r="E51" i="3"/>
  <c r="F50" i="3"/>
  <c r="D46" i="3"/>
  <c r="E45" i="3"/>
  <c r="F44" i="3"/>
  <c r="D40" i="3"/>
  <c r="E39" i="3"/>
  <c r="F38" i="3"/>
  <c r="E33" i="3"/>
  <c r="F32" i="3"/>
  <c r="D74" i="3"/>
  <c r="E73" i="3"/>
  <c r="F72" i="3"/>
  <c r="T69" i="3"/>
  <c r="U68" i="3"/>
  <c r="M68" i="3"/>
  <c r="D68" i="3"/>
  <c r="F67" i="3"/>
  <c r="D62" i="3"/>
  <c r="E61" i="3"/>
  <c r="F60" i="3"/>
  <c r="D56" i="3"/>
  <c r="E55" i="3"/>
  <c r="D51" i="3"/>
  <c r="E50" i="3"/>
  <c r="D45" i="3"/>
  <c r="G45" i="3" s="1"/>
  <c r="E44" i="3"/>
  <c r="D39" i="3"/>
  <c r="E38" i="3"/>
  <c r="F37" i="3"/>
  <c r="D33" i="3"/>
  <c r="E32" i="3"/>
  <c r="F31" i="3"/>
  <c r="E70" i="3"/>
  <c r="F69" i="3"/>
  <c r="I68" i="3"/>
  <c r="D73" i="3"/>
  <c r="E72" i="3"/>
  <c r="F71" i="3"/>
  <c r="S69" i="3"/>
  <c r="J69" i="3"/>
  <c r="T68" i="3"/>
  <c r="L68" i="3"/>
  <c r="E67" i="3"/>
  <c r="F66" i="3"/>
  <c r="D61" i="3"/>
  <c r="G61" i="3" s="1"/>
  <c r="E60" i="3"/>
  <c r="D55" i="3"/>
  <c r="G55" i="3" s="1"/>
  <c r="F54" i="3"/>
  <c r="D50" i="3"/>
  <c r="F49" i="3"/>
  <c r="D44" i="3"/>
  <c r="F43" i="3"/>
  <c r="D38" i="3"/>
  <c r="E37" i="3"/>
  <c r="F36" i="3"/>
  <c r="D32" i="3"/>
  <c r="E31" i="3"/>
  <c r="D72" i="3"/>
  <c r="E71" i="3"/>
  <c r="R69" i="3"/>
  <c r="I69" i="3"/>
  <c r="S68" i="3"/>
  <c r="D67" i="3"/>
  <c r="E66" i="3"/>
  <c r="F65" i="3"/>
  <c r="D60" i="3"/>
  <c r="F59" i="3"/>
  <c r="E54" i="3"/>
  <c r="F53" i="3"/>
  <c r="E49" i="3"/>
  <c r="F48" i="3"/>
  <c r="E43" i="3"/>
  <c r="F42" i="3"/>
  <c r="D37" i="3"/>
  <c r="E36" i="3"/>
  <c r="D31" i="3"/>
  <c r="F76" i="3"/>
  <c r="D71" i="3"/>
  <c r="G71" i="3" s="1"/>
  <c r="F70" i="3"/>
  <c r="P69" i="3"/>
  <c r="H69" i="3"/>
  <c r="R68" i="3"/>
  <c r="J68" i="3"/>
  <c r="D66" i="3"/>
  <c r="E65" i="3"/>
  <c r="F64" i="3"/>
  <c r="E59" i="3"/>
  <c r="F58" i="3"/>
  <c r="D54" i="3"/>
  <c r="E53" i="3"/>
  <c r="D49" i="3"/>
  <c r="E48" i="3"/>
  <c r="F47" i="3"/>
  <c r="D43" i="3"/>
  <c r="E42" i="3"/>
  <c r="D36" i="3"/>
  <c r="G36" i="3" s="1"/>
  <c r="F35" i="3"/>
  <c r="E76" i="3"/>
  <c r="O69" i="3"/>
  <c r="D53" i="3"/>
  <c r="D65" i="3"/>
  <c r="F34" i="3"/>
  <c r="D48" i="3"/>
  <c r="F63" i="3"/>
  <c r="D42" i="3"/>
  <c r="E64" i="3"/>
  <c r="E35" i="3"/>
  <c r="E47" i="3"/>
  <c r="E58" i="3"/>
  <c r="F41" i="3"/>
  <c r="D59" i="3"/>
  <c r="F52" i="3"/>
  <c r="O75" i="3"/>
  <c r="P74" i="3"/>
  <c r="J72" i="3"/>
  <c r="J67" i="3"/>
  <c r="O62" i="3"/>
  <c r="J60" i="3"/>
  <c r="P56" i="3"/>
  <c r="J54" i="3"/>
  <c r="P51" i="3"/>
  <c r="J49" i="3"/>
  <c r="P45" i="3"/>
  <c r="O40" i="3"/>
  <c r="P39" i="3"/>
  <c r="J37" i="3"/>
  <c r="O33" i="3"/>
  <c r="J31" i="3"/>
  <c r="P75" i="3"/>
  <c r="O74" i="3"/>
  <c r="P73" i="3"/>
  <c r="J71" i="3"/>
  <c r="J66" i="3"/>
  <c r="P61" i="3"/>
  <c r="O56" i="3"/>
  <c r="P55" i="3"/>
  <c r="O51" i="3"/>
  <c r="P50" i="3"/>
  <c r="O45" i="3"/>
  <c r="P44" i="3"/>
  <c r="J43" i="3"/>
  <c r="O39" i="3"/>
  <c r="P38" i="3"/>
  <c r="J36" i="3"/>
  <c r="P32" i="3"/>
  <c r="O73" i="3"/>
  <c r="P72" i="3"/>
  <c r="J70" i="3"/>
  <c r="P67" i="3"/>
  <c r="J65" i="3"/>
  <c r="O61" i="3"/>
  <c r="P60" i="3"/>
  <c r="J59" i="3"/>
  <c r="O55" i="3"/>
  <c r="P54" i="3"/>
  <c r="J53" i="3"/>
  <c r="O50" i="3"/>
  <c r="P49" i="3"/>
  <c r="J48" i="3"/>
  <c r="O44" i="3"/>
  <c r="J42" i="3"/>
  <c r="Q42" i="3" s="1"/>
  <c r="O38" i="3"/>
  <c r="P37" i="3"/>
  <c r="O32" i="3"/>
  <c r="P31" i="3"/>
  <c r="J76" i="3"/>
  <c r="O72" i="3"/>
  <c r="P71" i="3"/>
  <c r="O67" i="3"/>
  <c r="P66" i="3"/>
  <c r="J64" i="3"/>
  <c r="O60" i="3"/>
  <c r="J58" i="3"/>
  <c r="O54" i="3"/>
  <c r="O49" i="3"/>
  <c r="J47" i="3"/>
  <c r="P43" i="3"/>
  <c r="J41" i="3"/>
  <c r="O37" i="3"/>
  <c r="P36" i="3"/>
  <c r="J35" i="3"/>
  <c r="O31" i="3"/>
  <c r="J73" i="3"/>
  <c r="O71" i="3"/>
  <c r="P70" i="3"/>
  <c r="O66" i="3"/>
  <c r="P65" i="3"/>
  <c r="J63" i="3"/>
  <c r="P59" i="3"/>
  <c r="J57" i="3"/>
  <c r="P53" i="3"/>
  <c r="J52" i="3"/>
  <c r="P48" i="3"/>
  <c r="J46" i="3"/>
  <c r="O43" i="3"/>
  <c r="P42" i="3"/>
  <c r="O36" i="3"/>
  <c r="J34" i="3"/>
  <c r="P76" i="3"/>
  <c r="J75" i="3"/>
  <c r="O70" i="3"/>
  <c r="Q70" i="3" s="1"/>
  <c r="O65" i="3"/>
  <c r="P64" i="3"/>
  <c r="J62" i="3"/>
  <c r="O59" i="3"/>
  <c r="P58" i="3"/>
  <c r="O53" i="3"/>
  <c r="O48" i="3"/>
  <c r="P47" i="3"/>
  <c r="O42" i="3"/>
  <c r="P41" i="3"/>
  <c r="J40" i="3"/>
  <c r="P35" i="3"/>
  <c r="J33" i="3"/>
  <c r="J39" i="3"/>
  <c r="O76" i="3"/>
  <c r="Q76" i="3" s="1"/>
  <c r="J74" i="3"/>
  <c r="Q74" i="3" s="1"/>
  <c r="O64" i="3"/>
  <c r="P63" i="3"/>
  <c r="O58" i="3"/>
  <c r="P57" i="3"/>
  <c r="J56" i="3"/>
  <c r="P52" i="3"/>
  <c r="J51" i="3"/>
  <c r="O47" i="3"/>
  <c r="P46" i="3"/>
  <c r="J45" i="3"/>
  <c r="Q45" i="3" s="1"/>
  <c r="O41" i="3"/>
  <c r="O35" i="3"/>
  <c r="P34" i="3"/>
  <c r="P62" i="3"/>
  <c r="J32" i="3"/>
  <c r="J38" i="3"/>
  <c r="O52" i="3"/>
  <c r="P33" i="3"/>
  <c r="O34" i="3"/>
  <c r="O63" i="3"/>
  <c r="J50" i="3"/>
  <c r="J61" i="3"/>
  <c r="Q61" i="3" s="1"/>
  <c r="O46" i="3"/>
  <c r="O57" i="3"/>
  <c r="J44" i="3"/>
  <c r="J55" i="3"/>
  <c r="P40" i="3"/>
  <c r="W75" i="7"/>
  <c r="W30" i="7"/>
  <c r="H74" i="3"/>
  <c r="H56" i="3"/>
  <c r="H51" i="3"/>
  <c r="H45" i="3"/>
  <c r="H39" i="3"/>
  <c r="H73" i="3"/>
  <c r="H61" i="3"/>
  <c r="H55" i="3"/>
  <c r="H50" i="3"/>
  <c r="H44" i="3"/>
  <c r="H38" i="3"/>
  <c r="H32" i="3"/>
  <c r="H75" i="3"/>
  <c r="H72" i="3"/>
  <c r="H67" i="3"/>
  <c r="H60" i="3"/>
  <c r="H54" i="3"/>
  <c r="H49" i="3"/>
  <c r="H37" i="3"/>
  <c r="H31" i="3"/>
  <c r="H71" i="3"/>
  <c r="H66" i="3"/>
  <c r="H43" i="3"/>
  <c r="H36" i="3"/>
  <c r="H70" i="3"/>
  <c r="H65" i="3"/>
  <c r="H59" i="3"/>
  <c r="H53" i="3"/>
  <c r="H48" i="3"/>
  <c r="H42" i="3"/>
  <c r="H76" i="3"/>
  <c r="H64" i="3"/>
  <c r="H58" i="3"/>
  <c r="H47" i="3"/>
  <c r="H41" i="3"/>
  <c r="H35" i="3"/>
  <c r="H63" i="3"/>
  <c r="H57" i="3"/>
  <c r="H52" i="3"/>
  <c r="H46" i="3"/>
  <c r="H34" i="3"/>
  <c r="H62" i="3"/>
  <c r="H40" i="3"/>
  <c r="H33" i="3"/>
  <c r="W59" i="7"/>
  <c r="X76" i="3"/>
  <c r="R73" i="3"/>
  <c r="S72" i="3"/>
  <c r="T71" i="3"/>
  <c r="U70" i="3"/>
  <c r="S67" i="3"/>
  <c r="T66" i="3"/>
  <c r="U65" i="3"/>
  <c r="X64" i="3"/>
  <c r="R61" i="3"/>
  <c r="S60" i="3"/>
  <c r="U59" i="3"/>
  <c r="X58" i="3"/>
  <c r="R55" i="3"/>
  <c r="S54" i="3"/>
  <c r="U53" i="3"/>
  <c r="X52" i="3"/>
  <c r="R50" i="3"/>
  <c r="S49" i="3"/>
  <c r="U48" i="3"/>
  <c r="X47" i="3"/>
  <c r="R44" i="3"/>
  <c r="T43" i="3"/>
  <c r="U42" i="3"/>
  <c r="X41" i="3"/>
  <c r="R38" i="3"/>
  <c r="S37" i="3"/>
  <c r="T36" i="3"/>
  <c r="R32" i="3"/>
  <c r="S31" i="3"/>
  <c r="S39" i="3"/>
  <c r="U76" i="3"/>
  <c r="X75" i="3"/>
  <c r="R72" i="3"/>
  <c r="S71" i="3"/>
  <c r="T70" i="3"/>
  <c r="R67" i="3"/>
  <c r="S66" i="3"/>
  <c r="T65" i="3"/>
  <c r="U64" i="3"/>
  <c r="X63" i="3"/>
  <c r="R60" i="3"/>
  <c r="T59" i="3"/>
  <c r="U58" i="3"/>
  <c r="X57" i="3"/>
  <c r="R54" i="3"/>
  <c r="T53" i="3"/>
  <c r="U52" i="3"/>
  <c r="R49" i="3"/>
  <c r="T48" i="3"/>
  <c r="U47" i="3"/>
  <c r="X46" i="3"/>
  <c r="S43" i="3"/>
  <c r="T42" i="3"/>
  <c r="U41" i="3"/>
  <c r="R37" i="3"/>
  <c r="S36" i="3"/>
  <c r="U35" i="3"/>
  <c r="X34" i="3"/>
  <c r="R31" i="3"/>
  <c r="R40" i="3"/>
  <c r="T76" i="3"/>
  <c r="R71" i="3"/>
  <c r="S70" i="3"/>
  <c r="R66" i="3"/>
  <c r="S65" i="3"/>
  <c r="T64" i="3"/>
  <c r="U63" i="3"/>
  <c r="X62" i="3"/>
  <c r="S59" i="3"/>
  <c r="T58" i="3"/>
  <c r="U57" i="3"/>
  <c r="S53" i="3"/>
  <c r="T52" i="3"/>
  <c r="X51" i="3"/>
  <c r="S48" i="3"/>
  <c r="T47" i="3"/>
  <c r="U46" i="3"/>
  <c r="R43" i="3"/>
  <c r="S42" i="3"/>
  <c r="T41" i="3"/>
  <c r="X40" i="3"/>
  <c r="R36" i="3"/>
  <c r="T35" i="3"/>
  <c r="U34" i="3"/>
  <c r="X33" i="3"/>
  <c r="T38" i="3"/>
  <c r="R74" i="3"/>
  <c r="T67" i="3"/>
  <c r="S76" i="3"/>
  <c r="U75" i="3"/>
  <c r="X74" i="3"/>
  <c r="R70" i="3"/>
  <c r="V70" i="3" s="1"/>
  <c r="R65" i="3"/>
  <c r="V65" i="3" s="1"/>
  <c r="S64" i="3"/>
  <c r="T63" i="3"/>
  <c r="U62" i="3"/>
  <c r="R59" i="3"/>
  <c r="S58" i="3"/>
  <c r="T57" i="3"/>
  <c r="X56" i="3"/>
  <c r="R53" i="3"/>
  <c r="S52" i="3"/>
  <c r="R48" i="3"/>
  <c r="S47" i="3"/>
  <c r="T46" i="3"/>
  <c r="X45" i="3"/>
  <c r="R42" i="3"/>
  <c r="S41" i="3"/>
  <c r="U40" i="3"/>
  <c r="X39" i="3"/>
  <c r="S35" i="3"/>
  <c r="T34" i="3"/>
  <c r="U33" i="3"/>
  <c r="U71" i="3"/>
  <c r="X70" i="3"/>
  <c r="R76" i="3"/>
  <c r="T75" i="3"/>
  <c r="U74" i="3"/>
  <c r="X73" i="3"/>
  <c r="X67" i="3"/>
  <c r="R64" i="3"/>
  <c r="S63" i="3"/>
  <c r="T62" i="3"/>
  <c r="X61" i="3"/>
  <c r="R58" i="3"/>
  <c r="S57" i="3"/>
  <c r="U56" i="3"/>
  <c r="X55" i="3"/>
  <c r="R52" i="3"/>
  <c r="U51" i="3"/>
  <c r="X50" i="3"/>
  <c r="R47" i="3"/>
  <c r="V47" i="3" s="1"/>
  <c r="S46" i="3"/>
  <c r="U45" i="3"/>
  <c r="X44" i="3"/>
  <c r="R41" i="3"/>
  <c r="T40" i="3"/>
  <c r="U39" i="3"/>
  <c r="X38" i="3"/>
  <c r="R35" i="3"/>
  <c r="S34" i="3"/>
  <c r="T33" i="3"/>
  <c r="X32" i="3"/>
  <c r="U37" i="3"/>
  <c r="S75" i="3"/>
  <c r="T74" i="3"/>
  <c r="U73" i="3"/>
  <c r="X72" i="3"/>
  <c r="R63" i="3"/>
  <c r="S62" i="3"/>
  <c r="U61" i="3"/>
  <c r="X60" i="3"/>
  <c r="R57" i="3"/>
  <c r="T56" i="3"/>
  <c r="U55" i="3"/>
  <c r="X54" i="3"/>
  <c r="T51" i="3"/>
  <c r="U50" i="3"/>
  <c r="X49" i="3"/>
  <c r="R46" i="3"/>
  <c r="T45" i="3"/>
  <c r="U44" i="3"/>
  <c r="X43" i="3"/>
  <c r="S40" i="3"/>
  <c r="T39" i="3"/>
  <c r="U38" i="3"/>
  <c r="X37" i="3"/>
  <c r="R34" i="3"/>
  <c r="S33" i="3"/>
  <c r="U32" i="3"/>
  <c r="X31" i="3"/>
  <c r="S73" i="3"/>
  <c r="R75" i="3"/>
  <c r="V75" i="3" s="1"/>
  <c r="S74" i="3"/>
  <c r="T73" i="3"/>
  <c r="U72" i="3"/>
  <c r="X71" i="3"/>
  <c r="U67" i="3"/>
  <c r="X66" i="3"/>
  <c r="R62" i="3"/>
  <c r="T61" i="3"/>
  <c r="V61" i="3" s="1"/>
  <c r="U60" i="3"/>
  <c r="X59" i="3"/>
  <c r="S56" i="3"/>
  <c r="T55" i="3"/>
  <c r="U54" i="3"/>
  <c r="S51" i="3"/>
  <c r="T50" i="3"/>
  <c r="U49" i="3"/>
  <c r="S45" i="3"/>
  <c r="T44" i="3"/>
  <c r="X36" i="3"/>
  <c r="R33" i="3"/>
  <c r="T32" i="3"/>
  <c r="U31" i="3"/>
  <c r="T72" i="3"/>
  <c r="S55" i="3"/>
  <c r="X48" i="3"/>
  <c r="R45" i="3"/>
  <c r="S38" i="3"/>
  <c r="X35" i="3"/>
  <c r="T31" i="3"/>
  <c r="S32" i="3"/>
  <c r="U36" i="3"/>
  <c r="U43" i="3"/>
  <c r="S61" i="3"/>
  <c r="S44" i="3"/>
  <c r="T37" i="3"/>
  <c r="T54" i="3"/>
  <c r="R51" i="3"/>
  <c r="U66" i="3"/>
  <c r="R56" i="3"/>
  <c r="X42" i="3"/>
  <c r="X53" i="3"/>
  <c r="T49" i="3"/>
  <c r="R39" i="3"/>
  <c r="T60" i="3"/>
  <c r="S50" i="3"/>
  <c r="X65" i="3"/>
  <c r="W62" i="7"/>
  <c r="W37" i="7"/>
  <c r="I73" i="3"/>
  <c r="I61" i="3"/>
  <c r="I55" i="3"/>
  <c r="I50" i="3"/>
  <c r="I44" i="3"/>
  <c r="I38" i="3"/>
  <c r="I32" i="3"/>
  <c r="I72" i="3"/>
  <c r="I67" i="3"/>
  <c r="I60" i="3"/>
  <c r="I54" i="3"/>
  <c r="I49" i="3"/>
  <c r="I37" i="3"/>
  <c r="I31" i="3"/>
  <c r="I71" i="3"/>
  <c r="I66" i="3"/>
  <c r="I43" i="3"/>
  <c r="I36" i="3"/>
  <c r="I70" i="3"/>
  <c r="I65" i="3"/>
  <c r="I59" i="3"/>
  <c r="I53" i="3"/>
  <c r="I48" i="3"/>
  <c r="I42" i="3"/>
  <c r="I76" i="3"/>
  <c r="I64" i="3"/>
  <c r="I58" i="3"/>
  <c r="I47" i="3"/>
  <c r="I41" i="3"/>
  <c r="I35" i="3"/>
  <c r="I74" i="3"/>
  <c r="I63" i="3"/>
  <c r="I57" i="3"/>
  <c r="I52" i="3"/>
  <c r="I46" i="3"/>
  <c r="I34" i="3"/>
  <c r="I75" i="3"/>
  <c r="I62" i="3"/>
  <c r="I40" i="3"/>
  <c r="I33" i="3"/>
  <c r="I39" i="3"/>
  <c r="I51" i="3"/>
  <c r="I45" i="3"/>
  <c r="I56" i="3"/>
  <c r="W32" i="7"/>
  <c r="W64" i="7"/>
  <c r="W33" i="7"/>
  <c r="Q59" i="3" l="1"/>
  <c r="V74" i="3"/>
  <c r="Q56" i="3"/>
  <c r="Q33" i="3"/>
  <c r="Q37" i="3"/>
  <c r="G40" i="3"/>
  <c r="G57" i="3"/>
  <c r="Q41" i="3"/>
  <c r="G62" i="3"/>
  <c r="V63" i="3"/>
  <c r="V58" i="3"/>
  <c r="Q38" i="3"/>
  <c r="G42" i="3"/>
  <c r="G54" i="3"/>
  <c r="G67" i="3"/>
  <c r="G34" i="3"/>
  <c r="G47" i="3"/>
  <c r="V54" i="3"/>
  <c r="V66" i="3"/>
  <c r="V44" i="3"/>
  <c r="V35" i="3"/>
  <c r="Q39" i="3"/>
  <c r="Q73" i="3"/>
  <c r="G68" i="3"/>
  <c r="Q50" i="3"/>
  <c r="Q54" i="3"/>
  <c r="G33" i="3"/>
  <c r="V38" i="3"/>
  <c r="Q44" i="3"/>
  <c r="G64" i="3"/>
  <c r="G37" i="3"/>
  <c r="G60" i="3"/>
  <c r="G74" i="3"/>
  <c r="W74" i="3" s="1"/>
  <c r="G46" i="3"/>
  <c r="G50" i="3"/>
  <c r="V62" i="3"/>
  <c r="V76" i="3"/>
  <c r="V40" i="3"/>
  <c r="V67" i="3"/>
  <c r="V32" i="3"/>
  <c r="Q32" i="3"/>
  <c r="Q51" i="3"/>
  <c r="Q75" i="3"/>
  <c r="Q52" i="3"/>
  <c r="Q47" i="3"/>
  <c r="Q36" i="3"/>
  <c r="Q31" i="3"/>
  <c r="Q69" i="3"/>
  <c r="V42" i="3"/>
  <c r="W42" i="3" s="1"/>
  <c r="V31" i="3"/>
  <c r="Q48" i="3"/>
  <c r="G32" i="3"/>
  <c r="G38" i="3"/>
  <c r="W38" i="3" s="1"/>
  <c r="G70" i="3"/>
  <c r="W70" i="3" s="1"/>
  <c r="V36" i="3"/>
  <c r="Q34" i="3"/>
  <c r="G56" i="3"/>
  <c r="G41" i="3"/>
  <c r="G63" i="3"/>
  <c r="G58" i="3"/>
  <c r="G75" i="3"/>
  <c r="V33" i="3"/>
  <c r="V45" i="3"/>
  <c r="W45" i="3" s="1"/>
  <c r="V57" i="3"/>
  <c r="V52" i="3"/>
  <c r="V59" i="3"/>
  <c r="V60" i="3"/>
  <c r="V50" i="3"/>
  <c r="V73" i="3"/>
  <c r="Q57" i="3"/>
  <c r="Q35" i="3"/>
  <c r="Q58" i="3"/>
  <c r="Q43" i="3"/>
  <c r="Q66" i="3"/>
  <c r="Q62" i="3"/>
  <c r="G65" i="3"/>
  <c r="W61" i="3"/>
  <c r="G72" i="3"/>
  <c r="V69" i="3"/>
  <c r="G35" i="3"/>
  <c r="G76" i="3"/>
  <c r="V39" i="3"/>
  <c r="V72" i="3"/>
  <c r="V34" i="3"/>
  <c r="V46" i="3"/>
  <c r="V41" i="3"/>
  <c r="V49" i="3"/>
  <c r="Q40" i="3"/>
  <c r="Q63" i="3"/>
  <c r="Q60" i="3"/>
  <c r="Q53" i="3"/>
  <c r="Q71" i="3"/>
  <c r="Q67" i="3"/>
  <c r="G53" i="3"/>
  <c r="G48" i="3"/>
  <c r="G66" i="3"/>
  <c r="G31" i="3"/>
  <c r="G43" i="3"/>
  <c r="G73" i="3"/>
  <c r="V51" i="3"/>
  <c r="V56" i="3"/>
  <c r="V48" i="3"/>
  <c r="V37" i="3"/>
  <c r="W37" i="3" s="1"/>
  <c r="V64" i="3"/>
  <c r="Q55" i="3"/>
  <c r="Q65" i="3"/>
  <c r="Q64" i="3"/>
  <c r="Q72" i="3"/>
  <c r="G49" i="3"/>
  <c r="Q68" i="3"/>
  <c r="G59" i="3"/>
  <c r="G44" i="3"/>
  <c r="W44" i="3" s="1"/>
  <c r="G39" i="3"/>
  <c r="G51" i="3"/>
  <c r="G69" i="3"/>
  <c r="V55" i="3"/>
  <c r="V43" i="3"/>
  <c r="V71" i="3"/>
  <c r="V53" i="3"/>
  <c r="Q46" i="3"/>
  <c r="Q49" i="3"/>
  <c r="V68" i="3"/>
  <c r="G52" i="3"/>
  <c r="W54" i="3" l="1"/>
  <c r="W41" i="3"/>
  <c r="W47" i="3"/>
  <c r="W64" i="3"/>
  <c r="W75" i="3"/>
  <c r="W48" i="3"/>
  <c r="W35" i="3"/>
  <c r="W69" i="3"/>
  <c r="W59" i="3"/>
  <c r="W52" i="3"/>
  <c r="W62" i="3"/>
  <c r="W36" i="3"/>
  <c r="W73" i="3"/>
  <c r="W55" i="3"/>
  <c r="W51" i="3"/>
  <c r="W67" i="3"/>
  <c r="W57" i="3"/>
  <c r="W33" i="3"/>
  <c r="W68" i="3"/>
  <c r="W71" i="3"/>
  <c r="W60" i="3"/>
  <c r="W49" i="3"/>
  <c r="W39" i="3"/>
  <c r="W46" i="3"/>
  <c r="W66" i="3"/>
  <c r="W40" i="3"/>
  <c r="W76" i="3"/>
  <c r="W65" i="3"/>
  <c r="W34" i="3"/>
  <c r="W32" i="3"/>
  <c r="W58" i="3"/>
  <c r="W31" i="3"/>
  <c r="W72" i="3"/>
  <c r="W53" i="3"/>
  <c r="W43" i="3"/>
  <c r="W63" i="3"/>
  <c r="W50" i="3"/>
  <c r="W56" i="3"/>
</calcChain>
</file>

<file path=xl/sharedStrings.xml><?xml version="1.0" encoding="utf-8"?>
<sst xmlns="http://schemas.openxmlformats.org/spreadsheetml/2006/main" count="649" uniqueCount="197">
  <si>
    <t>PEP</t>
  </si>
  <si>
    <t>Outil d'aide à l'usage des règles d'extrapolation</t>
  </si>
  <si>
    <t>Détendeur de la déclaration</t>
  </si>
  <si>
    <t>Editeur</t>
  </si>
  <si>
    <t>Numéro de la déclaration</t>
  </si>
  <si>
    <t>Date d'édition</t>
  </si>
  <si>
    <t>Cadre de validité des PEP</t>
  </si>
  <si>
    <t>Produit  type</t>
  </si>
  <si>
    <r>
      <t>P</t>
    </r>
    <r>
      <rPr>
        <sz val="28"/>
        <color theme="1"/>
        <rFont val="Calibri"/>
        <family val="2"/>
        <scheme val="minor"/>
      </rPr>
      <t xml:space="preserve">rofil </t>
    </r>
    <r>
      <rPr>
        <b/>
        <sz val="28"/>
        <color rgb="FF00B050"/>
        <rFont val="Calibri"/>
        <family val="2"/>
        <scheme val="minor"/>
      </rPr>
      <t>E</t>
    </r>
    <r>
      <rPr>
        <sz val="28"/>
        <color theme="1"/>
        <rFont val="Calibri"/>
        <family val="2"/>
        <scheme val="minor"/>
      </rPr>
      <t xml:space="preserve">nvironnemental </t>
    </r>
    <r>
      <rPr>
        <b/>
        <sz val="28"/>
        <color rgb="FF00B050"/>
        <rFont val="Calibri"/>
        <family val="2"/>
        <scheme val="minor"/>
      </rPr>
      <t>P</t>
    </r>
    <r>
      <rPr>
        <sz val="28"/>
        <color theme="1"/>
        <rFont val="Calibri"/>
        <family val="2"/>
        <scheme val="minor"/>
      </rPr>
      <t>roduit</t>
    </r>
  </si>
  <si>
    <t>Caractéristiques techniques</t>
  </si>
  <si>
    <t>Application</t>
  </si>
  <si>
    <t>Configuration</t>
  </si>
  <si>
    <t>Masse</t>
  </si>
  <si>
    <t>Principaux constituants</t>
  </si>
  <si>
    <t>Représentativité géographique</t>
  </si>
  <si>
    <t>Identification de la gamme de produits éligibles aux règles d'extraplolation</t>
  </si>
  <si>
    <t>Paramètres de la règle d'extrapolation</t>
  </si>
  <si>
    <t>Memballage, Masse de l'emballage du produit</t>
  </si>
  <si>
    <t>Mtot, Masse totale du produit (emballage inclus)</t>
  </si>
  <si>
    <t>Pélec, Puissance consommé du produit</t>
  </si>
  <si>
    <t>Etape de fabrication</t>
  </si>
  <si>
    <t>Etape de distribution</t>
  </si>
  <si>
    <t>Etape d'installation</t>
  </si>
  <si>
    <t>Etape de fin de vie</t>
  </si>
  <si>
    <t>Produit de référence</t>
  </si>
  <si>
    <t>Produit considéré</t>
  </si>
  <si>
    <t>Déclaration des impacts environnementaux ramenés à l'unité fonctionnelle</t>
  </si>
  <si>
    <t>Unités</t>
  </si>
  <si>
    <t>Etape d'utilisation</t>
  </si>
  <si>
    <t>Mproduit, Masse du produit emballage exclus</t>
  </si>
  <si>
    <t>kg</t>
  </si>
  <si>
    <t>W</t>
  </si>
  <si>
    <t>m3/h</t>
  </si>
  <si>
    <t>Caisson sélectionné</t>
  </si>
  <si>
    <t>valeur par défaut</t>
  </si>
  <si>
    <t>Collectif Hygroréglable</t>
  </si>
  <si>
    <t>Tertiaire</t>
  </si>
  <si>
    <t>Collectif Autoréglable</t>
  </si>
  <si>
    <t>Collectif auto</t>
  </si>
  <si>
    <t>Collectif hygro</t>
  </si>
  <si>
    <t>PHASE UTILISATION</t>
  </si>
  <si>
    <t>MJ</t>
  </si>
  <si>
    <t>m3</t>
  </si>
  <si>
    <t>INDICATEURS OBLIGATOIRES</t>
  </si>
  <si>
    <t>Q, Débit en m3/h du produit dans le projet</t>
  </si>
  <si>
    <t>Sélection du produit et de l'application</t>
  </si>
  <si>
    <t>Auto: 1067 m3/h - Hygro: 700 m3/h
Tertiaire: 3400 m3/h</t>
  </si>
  <si>
    <t>Coefficient d'extrapolation à l'échelle de l'UF:</t>
  </si>
  <si>
    <t>Mproduit</t>
  </si>
  <si>
    <t>Memballage</t>
  </si>
  <si>
    <t>Mtotale</t>
  </si>
  <si>
    <t>Coef liste déroulante</t>
  </si>
  <si>
    <t>cellule liée</t>
  </si>
  <si>
    <t>Caisson de ventilation simple flux collectif ou tertiaire</t>
  </si>
  <si>
    <t>Modèle :</t>
  </si>
  <si>
    <t>Référence :</t>
  </si>
  <si>
    <t>Famille 1 :</t>
  </si>
  <si>
    <t>Equipements actifs</t>
  </si>
  <si>
    <t>Equipement :</t>
  </si>
  <si>
    <t>Unité fonctionnelle </t>
  </si>
  <si>
    <t>Débit nominal</t>
  </si>
  <si>
    <t>Puissance électrique absorbée</t>
  </si>
  <si>
    <t>Fabrication, distribution, installation, utilisation et fin de vie en France</t>
  </si>
  <si>
    <t>Identification de la gamme</t>
  </si>
  <si>
    <t>Gamme</t>
  </si>
  <si>
    <t>Taille</t>
  </si>
  <si>
    <t>Rejet</t>
  </si>
  <si>
    <t>Construction</t>
  </si>
  <si>
    <t>Mode de fonctionnement</t>
  </si>
  <si>
    <t>Déclaration des impacts environnementaux ramenés au débit du projet</t>
  </si>
  <si>
    <t>PHASES FABRICATION-DISTRIBUTION</t>
  </si>
  <si>
    <t>PHASE INSTALLATION</t>
  </si>
  <si>
    <t>PHASE FIN DE VIE</t>
  </si>
  <si>
    <t>Déchets dangereux éliminés</t>
  </si>
  <si>
    <t>Déchets non dangereux éliminés</t>
  </si>
  <si>
    <t>Déchets radioactifs éliminés</t>
  </si>
  <si>
    <t>Composants destinés à la réutilisation</t>
  </si>
  <si>
    <t>Énergie fournie à l’extérieur</t>
  </si>
  <si>
    <t>Etape de maintenance</t>
  </si>
  <si>
    <r>
      <t>700 m</t>
    </r>
    <r>
      <rPr>
        <i/>
        <vertAlign val="superscript"/>
        <sz val="9"/>
        <color theme="0" tint="-0.499984740745262"/>
        <rFont val="Calibri"/>
        <family val="2"/>
        <scheme val="minor"/>
      </rPr>
      <t>3</t>
    </r>
    <r>
      <rPr>
        <i/>
        <sz val="9"/>
        <color theme="0" tint="-0.499984740745262"/>
        <rFont val="Calibri"/>
        <family val="2"/>
        <scheme val="minor"/>
      </rPr>
      <t>/h</t>
    </r>
  </si>
  <si>
    <t>(=impacts environnementaux ramenés à l'UF multipliés par le débit du projet et par les coefficients d'extrapolation selon les règles du PSR-008-ed2,0-FR-2018 02 09)</t>
  </si>
  <si>
    <t>Ce tableur a fait l'objet d'une vérification par BUREAU VERITAS</t>
  </si>
  <si>
    <t>Caisson de ventilation simple flux collective ou tertiaire</t>
  </si>
  <si>
    <t>Assurer un transfert d’air d’1 m3/h en vue de la ventilation d’un bâtiment pendant une durée de vie type de 17 ans</t>
  </si>
  <si>
    <t>3400 m3/h</t>
  </si>
  <si>
    <t>Caisson en acier galvanisé
Moteur (aluminium, cuivre , ferrite)
Composants électronique (câbles, cartes électronique)
Emballage (carton,bois,film plastique)</t>
  </si>
  <si>
    <t>L : en ligne
M : modulable pour 1 ou 2 aspirations à 90°
D : double aspiration à 180°</t>
  </si>
  <si>
    <t>Horizontal ou vertical</t>
  </si>
  <si>
    <t>Nu sans isolation
Isolée: isolation acoustique par laine de verre 25 mm (classement au feu M0) dans panneaux double peau</t>
  </si>
  <si>
    <r>
      <t>Q, Débit en 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/h du produit dans le projet     </t>
    </r>
    <r>
      <rPr>
        <b/>
        <sz val="11"/>
        <color theme="0"/>
        <rFont val="Wingdings 3"/>
        <family val="1"/>
        <charset val="2"/>
      </rPr>
      <t>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</si>
  <si>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/h</t>
    </r>
  </si>
  <si>
    <r>
      <t>m</t>
    </r>
    <r>
      <rPr>
        <i/>
        <vertAlign val="superscript"/>
        <sz val="20"/>
        <rFont val="Calibri"/>
        <family val="2"/>
        <scheme val="minor"/>
      </rPr>
      <t>3</t>
    </r>
    <r>
      <rPr>
        <i/>
        <sz val="20"/>
        <rFont val="Calibri"/>
        <family val="2"/>
        <scheme val="minor"/>
      </rPr>
      <t>/h</t>
    </r>
  </si>
  <si>
    <t>MVN</t>
  </si>
  <si>
    <t>EXTH ECOWATT</t>
  </si>
  <si>
    <t>EXTH ECOWATT 38</t>
  </si>
  <si>
    <t>EXTH ECOWATT 04</t>
  </si>
  <si>
    <t>EXTH ECOWATT 06</t>
  </si>
  <si>
    <t>EXTH ECOWATT 10</t>
  </si>
  <si>
    <t>EXTH ECOWATT 22</t>
  </si>
  <si>
    <t>EXTH ECOWATT 30</t>
  </si>
  <si>
    <t>EXTH ECOWATT 48</t>
  </si>
  <si>
    <t>118,2kg</t>
  </si>
  <si>
    <t>EXTH ECOWATT 38 HD ISOLE</t>
  </si>
  <si>
    <t>MVN5400056</t>
  </si>
  <si>
    <t>375W</t>
  </si>
  <si>
    <r>
      <t>7 tailles : 04 / 06 / 10 / 22 / 30 / 38 / 48 
(Débits jusqu'à 5500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/h, pression de 15 à 100 Pa)</t>
    </r>
  </si>
  <si>
    <t>Fabrication</t>
  </si>
  <si>
    <t>Distribution</t>
  </si>
  <si>
    <t>Installation</t>
  </si>
  <si>
    <t>Utilisation</t>
  </si>
  <si>
    <t>Fin de vie</t>
  </si>
  <si>
    <t>Catégorie d'impact</t>
  </si>
  <si>
    <t>A1
Matières premières</t>
  </si>
  <si>
    <t>A2
Transport</t>
  </si>
  <si>
    <t>A3
Production</t>
  </si>
  <si>
    <t>Total
Modules A1-A3</t>
  </si>
  <si>
    <t>A4
Transport</t>
  </si>
  <si>
    <t>A5
Mise en œuvre</t>
  </si>
  <si>
    <t>B1
Utilisation</t>
  </si>
  <si>
    <t>B2
Entretien</t>
  </si>
  <si>
    <t>B3
Réparation</t>
  </si>
  <si>
    <t>B4
Remplacement</t>
  </si>
  <si>
    <t>B5
Remise à neuf</t>
  </si>
  <si>
    <t>B6
Consommation énergie</t>
  </si>
  <si>
    <t>B7
Consommation eau</t>
  </si>
  <si>
    <t>Total
Modules B1-B7</t>
  </si>
  <si>
    <t>C1
Déconstruction</t>
  </si>
  <si>
    <t>C2
Transport Déchets</t>
  </si>
  <si>
    <t>C3
Traitement Déchets</t>
  </si>
  <si>
    <t>C4
Elimination Déchets</t>
  </si>
  <si>
    <t>Total
Modules C1-C4</t>
  </si>
  <si>
    <t>Total
hors Module D</t>
  </si>
  <si>
    <t>Module D</t>
  </si>
  <si>
    <t>Changement climatique-Total</t>
  </si>
  <si>
    <t>kg CO2 eq</t>
  </si>
  <si>
    <t>Changement climatique-Fossiles</t>
  </si>
  <si>
    <t>Changement climatique-Biogénique</t>
  </si>
  <si>
    <t>Changement climatique-Occup. sols</t>
  </si>
  <si>
    <t>Appauvrissement de la couche d’ozone</t>
  </si>
  <si>
    <t>kg CFC11 eq</t>
  </si>
  <si>
    <t>Acidification</t>
  </si>
  <si>
    <t>mol H+ eq</t>
  </si>
  <si>
    <t>Eutrophisation eau douce</t>
  </si>
  <si>
    <t>kg P eq</t>
  </si>
  <si>
    <t>Eutrophisation aquatique marine</t>
  </si>
  <si>
    <t>kg N eq</t>
  </si>
  <si>
    <t>Eutrophisation terrestre</t>
  </si>
  <si>
    <t>mol N eq</t>
  </si>
  <si>
    <t>Formation d’ozone photochimique</t>
  </si>
  <si>
    <t>kg NMVOC eq</t>
  </si>
  <si>
    <t>Épuisement ressources, métaux minéraux</t>
  </si>
  <si>
    <t>kg Sb eq</t>
  </si>
  <si>
    <t>Épuisement ressources, fossiles</t>
  </si>
  <si>
    <t>Besoin en eau</t>
  </si>
  <si>
    <t>m3 priv.</t>
  </si>
  <si>
    <t>Émissions de particules fines</t>
  </si>
  <si>
    <t>disease inc.</t>
  </si>
  <si>
    <t>Rayonnements ionisants</t>
  </si>
  <si>
    <t>kBq U-235 eq</t>
  </si>
  <si>
    <t>Écotoxicité eaux douces</t>
  </si>
  <si>
    <t>CTUe</t>
  </si>
  <si>
    <t>Toxicité humaine, effets cancérigène</t>
  </si>
  <si>
    <t>CTUh</t>
  </si>
  <si>
    <t>Toxicité humaine, effets non cancérigène</t>
  </si>
  <si>
    <t>Occupation des sols</t>
  </si>
  <si>
    <t>Pt</t>
  </si>
  <si>
    <t>Energie primaire R hors MP</t>
  </si>
  <si>
    <t>MJ, net CV</t>
  </si>
  <si>
    <t>Ressources énergie primaire R en MP</t>
  </si>
  <si>
    <t>Total Ressources énergie primaire R</t>
  </si>
  <si>
    <t>Energie primaire NR hors MP</t>
  </si>
  <si>
    <t>Ressources énergie primaire NR en MP</t>
  </si>
  <si>
    <t>Total Ressources énergie primaire NR</t>
  </si>
  <si>
    <t>Utilisation matière secondaire</t>
  </si>
  <si>
    <t>Utilisation combustibles secondaires R</t>
  </si>
  <si>
    <t>Utilisation combustibles secondaires NR</t>
  </si>
  <si>
    <t>Utilisation nette d’eau douce</t>
  </si>
  <si>
    <t>Matières pour recyclage</t>
  </si>
  <si>
    <t>Matières pour valorisation énergétique</t>
  </si>
  <si>
    <t>Utilisation totale d’énergie primaire</t>
  </si>
  <si>
    <t>Teneur en carbone biogénique du produit</t>
  </si>
  <si>
    <t>Teneur en carbone biogénique de l’emballage</t>
  </si>
  <si>
    <t>Changement climatique</t>
  </si>
  <si>
    <t>Acidification des sols et de l'eau</t>
  </si>
  <si>
    <t>kg SO2 eq</t>
  </si>
  <si>
    <t>Eutrophisation</t>
  </si>
  <si>
    <t>kg PO4--- eq</t>
  </si>
  <si>
    <t>Formation d'ozone photochimique</t>
  </si>
  <si>
    <t>kg C2H4 eq</t>
  </si>
  <si>
    <t>Appauvrissement de la couche d'ozone</t>
  </si>
  <si>
    <t>kg CFC-11 eq</t>
  </si>
  <si>
    <t>Epuisement ressources, métaux minéraux</t>
  </si>
  <si>
    <t>Epuisement ressources, fossiles</t>
  </si>
  <si>
    <t>MVNP-00005-V01-FR</t>
  </si>
  <si>
    <t>Bureau Veritas</t>
  </si>
  <si>
    <t>Régulé avec RMEC, RMED ou VCHV (Mode COP-CAV-VAV-PM)
Non régulé avec potentiomètre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</si>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</sst>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20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2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22"/>
      <color rgb="FF00B050"/>
      <name val="Calibri"/>
      <family val="2"/>
      <scheme val="minor"/>
    </font>
    <font>
      <i/>
      <vertAlign val="superscript"/>
      <sz val="9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theme="0"/>
      <name val="Wingdings 3"/>
      <family val="1"/>
      <charset val="2"/>
    </font>
    <font>
      <vertAlign val="superscript"/>
      <sz val="11"/>
      <name val="Calibri"/>
      <family val="2"/>
      <scheme val="minor"/>
    </font>
    <font>
      <i/>
      <sz val="20"/>
      <name val="Calibri"/>
      <family val="2"/>
      <scheme val="minor"/>
    </font>
    <font>
      <i/>
      <vertAlign val="superscript"/>
      <sz val="2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7" xfId="0" applyFont="1" applyFill="1" applyBorder="1"/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2" fontId="10" fillId="4" borderId="8" xfId="0" applyNumberFormat="1" applyFont="1" applyFill="1" applyBorder="1" applyAlignment="1">
      <alignment horizontal="left"/>
    </xf>
    <xf numFmtId="0" fontId="6" fillId="0" borderId="0" xfId="0" applyFont="1"/>
    <xf numFmtId="0" fontId="4" fillId="2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8" xfId="0" applyFont="1" applyFill="1" applyBorder="1" applyAlignment="1">
      <alignment horizontal="center"/>
    </xf>
    <xf numFmtId="0" fontId="12" fillId="0" borderId="0" xfId="0" applyFont="1"/>
    <xf numFmtId="2" fontId="15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1" fontId="3" fillId="3" borderId="5" xfId="0" applyNumberFormat="1" applyFon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right"/>
    </xf>
    <xf numFmtId="2" fontId="0" fillId="4" borderId="7" xfId="0" applyNumberFormat="1" applyFill="1" applyBorder="1" applyAlignment="1">
      <alignment horizontal="left"/>
    </xf>
    <xf numFmtId="164" fontId="14" fillId="3" borderId="6" xfId="0" applyNumberFormat="1" applyFont="1" applyFill="1" applyBorder="1" applyAlignment="1">
      <alignment horizontal="right"/>
    </xf>
    <xf numFmtId="2" fontId="10" fillId="3" borderId="4" xfId="0" applyNumberFormat="1" applyFont="1" applyFill="1" applyBorder="1" applyAlignment="1">
      <alignment horizontal="left"/>
    </xf>
    <xf numFmtId="164" fontId="14" fillId="4" borderId="9" xfId="0" applyNumberFormat="1" applyFont="1" applyFill="1" applyBorder="1" applyAlignment="1">
      <alignment horizontal="right"/>
    </xf>
    <xf numFmtId="2" fontId="10" fillId="4" borderId="7" xfId="0" applyNumberFormat="1" applyFont="1" applyFill="1" applyBorder="1" applyAlignment="1">
      <alignment horizontal="left"/>
    </xf>
    <xf numFmtId="0" fontId="17" fillId="0" borderId="0" xfId="0" applyFont="1"/>
    <xf numFmtId="0" fontId="8" fillId="0" borderId="0" xfId="0" applyFont="1"/>
    <xf numFmtId="0" fontId="18" fillId="0" borderId="0" xfId="0" applyFont="1"/>
    <xf numFmtId="0" fontId="19" fillId="0" borderId="0" xfId="0" applyFont="1"/>
    <xf numFmtId="1" fontId="0" fillId="3" borderId="6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2" fontId="0" fillId="4" borderId="8" xfId="0" applyNumberFormat="1" applyFill="1" applyBorder="1" applyAlignment="1">
      <alignment horizontal="left" wrapText="1"/>
    </xf>
    <xf numFmtId="164" fontId="0" fillId="4" borderId="9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wrapText="1"/>
    </xf>
    <xf numFmtId="2" fontId="0" fillId="4" borderId="6" xfId="0" applyNumberFormat="1" applyFill="1" applyBorder="1" applyAlignment="1">
      <alignment horizontal="left" wrapText="1"/>
    </xf>
    <xf numFmtId="1" fontId="0" fillId="3" borderId="6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 wrapText="1"/>
    </xf>
    <xf numFmtId="11" fontId="0" fillId="3" borderId="5" xfId="0" applyNumberFormat="1" applyFill="1" applyBorder="1" applyAlignment="1">
      <alignment horizontal="center"/>
    </xf>
    <xf numFmtId="11" fontId="0" fillId="3" borderId="6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right"/>
    </xf>
    <xf numFmtId="2" fontId="3" fillId="4" borderId="8" xfId="0" applyNumberFormat="1" applyFont="1" applyFill="1" applyBorder="1" applyAlignment="1">
      <alignment horizontal="left"/>
    </xf>
    <xf numFmtId="1" fontId="14" fillId="4" borderId="8" xfId="0" applyNumberFormat="1" applyFont="1" applyFill="1" applyBorder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7" fontId="0" fillId="0" borderId="0" xfId="0" applyNumberFormat="1" applyAlignment="1">
      <alignment horizontal="left"/>
    </xf>
    <xf numFmtId="0" fontId="23" fillId="0" borderId="0" xfId="0" applyFont="1"/>
    <xf numFmtId="0" fontId="2" fillId="6" borderId="4" xfId="0" applyFont="1" applyFill="1" applyBorder="1" applyAlignment="1">
      <alignment horizontal="left" vertical="center"/>
    </xf>
    <xf numFmtId="1" fontId="2" fillId="6" borderId="6" xfId="0" applyNumberFormat="1" applyFont="1" applyFill="1" applyBorder="1" applyAlignment="1" applyProtection="1">
      <alignment horizontal="right"/>
      <protection locked="0"/>
    </xf>
    <xf numFmtId="2" fontId="20" fillId="4" borderId="4" xfId="0" applyNumberFormat="1" applyFont="1" applyFill="1" applyBorder="1" applyAlignment="1">
      <alignment horizontal="left"/>
    </xf>
    <xf numFmtId="1" fontId="27" fillId="4" borderId="0" xfId="0" applyNumberFormat="1" applyFont="1" applyFill="1"/>
    <xf numFmtId="0" fontId="27" fillId="4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/>
    </xf>
    <xf numFmtId="2" fontId="14" fillId="4" borderId="6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/>
    </xf>
    <xf numFmtId="2" fontId="14" fillId="3" borderId="4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 wrapText="1"/>
    </xf>
    <xf numFmtId="2" fontId="14" fillId="3" borderId="4" xfId="0" applyNumberFormat="1" applyFont="1" applyFill="1" applyBorder="1" applyAlignment="1">
      <alignment horizontal="center" wrapText="1"/>
    </xf>
    <xf numFmtId="2" fontId="0" fillId="4" borderId="6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 wrapText="1"/>
    </xf>
    <xf numFmtId="2" fontId="14" fillId="4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0" xfId="0" applyFill="1"/>
    <xf numFmtId="0" fontId="12" fillId="7" borderId="0" xfId="0" applyFont="1" applyFill="1" applyProtection="1">
      <protection locked="0"/>
    </xf>
    <xf numFmtId="0" fontId="12" fillId="8" borderId="0" xfId="0" applyFont="1" applyFill="1" applyProtection="1">
      <protection locked="0"/>
    </xf>
    <xf numFmtId="0" fontId="12" fillId="9" borderId="0" xfId="0" applyFont="1" applyFill="1" applyProtection="1">
      <protection locked="0"/>
    </xf>
    <xf numFmtId="0" fontId="12" fillId="10" borderId="0" xfId="0" applyFont="1" applyFill="1" applyProtection="1">
      <protection locked="0"/>
    </xf>
    <xf numFmtId="0" fontId="12" fillId="11" borderId="0" xfId="0" applyFont="1" applyFill="1" applyProtection="1"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7" borderId="0" xfId="0" applyNumberFormat="1" applyFill="1" applyAlignment="1" applyProtection="1">
      <alignment horizontal="center"/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2" fontId="0" fillId="9" borderId="0" xfId="0" applyNumberFormat="1" applyFill="1" applyAlignment="1" applyProtection="1">
      <alignment horizontal="center"/>
      <protection locked="0"/>
    </xf>
    <xf numFmtId="2" fontId="0" fillId="10" borderId="0" xfId="0" applyNumberFormat="1" applyFill="1" applyAlignment="1" applyProtection="1">
      <alignment horizontal="center"/>
      <protection locked="0"/>
    </xf>
    <xf numFmtId="2" fontId="0" fillId="11" borderId="0" xfId="0" applyNumberFormat="1" applyFill="1" applyAlignment="1" applyProtection="1">
      <alignment horizontal="center"/>
      <protection locked="0"/>
    </xf>
    <xf numFmtId="164" fontId="0" fillId="0" borderId="0" xfId="0" applyNumberFormat="1" applyProtection="1">
      <protection locked="0"/>
    </xf>
  </cellXfs>
  <cellStyles count="2">
    <cellStyle name="Normal" xfId="0" builtinId="0"/>
    <cellStyle name="Normal 7 7" xfId="1" xr:uid="{00000000-0005-0000-0000-000001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5" fmlaLink="$S$3" fmlaRange="$S$4:$S$10" noThreeD="1" sel="7" val="0"/>
</file>

<file path=xl/ctrlProps/ctrlProp2.xml><?xml version="1.0" encoding="utf-8"?>
<formControlPr xmlns="http://schemas.microsoft.com/office/spreadsheetml/2009/9/main" objectType="List" dx="15" fmlaLink="$Q$3" fmlaRange="$Q$4:$Q$6" noThreeD="1" sel="3" val="0"/>
</file>

<file path=xl/ctrlProps/ctrlProp3.xml><?xml version="1.0" encoding="utf-8"?>
<formControlPr xmlns="http://schemas.microsoft.com/office/spreadsheetml/2009/9/main" objectType="List" dx="15" fmlaLink="$S$3" fmlaRange="$S$4:$S$10" noThreeD="1" sel="6" val="0"/>
</file>

<file path=xl/ctrlProps/ctrlProp4.xml><?xml version="1.0" encoding="utf-8"?>
<formControlPr xmlns="http://schemas.microsoft.com/office/spreadsheetml/2009/9/main" objectType="List" dx="15" fmlaLink="$Q$3" fmlaRange="$Q$4:$Q$6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1</xdr:col>
      <xdr:colOff>514350</xdr:colOff>
      <xdr:row>7</xdr:row>
      <xdr:rowOff>57150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715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3</xdr:row>
      <xdr:rowOff>47625</xdr:rowOff>
    </xdr:from>
    <xdr:to>
      <xdr:col>8</xdr:col>
      <xdr:colOff>657225</xdr:colOff>
      <xdr:row>7</xdr:row>
      <xdr:rowOff>19050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57"/>
        <a:stretch>
          <a:fillRect/>
        </a:stretch>
      </xdr:blipFill>
      <xdr:spPr bwMode="auto">
        <a:xfrm>
          <a:off x="5953125" y="942975"/>
          <a:ext cx="8001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54865</xdr:colOff>
      <xdr:row>12</xdr:row>
      <xdr:rowOff>91579</xdr:rowOff>
    </xdr:from>
    <xdr:to>
      <xdr:col>7</xdr:col>
      <xdr:colOff>419101</xdr:colOff>
      <xdr:row>20</xdr:row>
      <xdr:rowOff>18102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7" t="19376" r="3750" b="9687"/>
        <a:stretch/>
      </xdr:blipFill>
      <xdr:spPr>
        <a:xfrm>
          <a:off x="3864865" y="3339604"/>
          <a:ext cx="1888236" cy="145052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12</xdr:row>
      <xdr:rowOff>123825</xdr:rowOff>
    </xdr:from>
    <xdr:to>
      <xdr:col>4</xdr:col>
      <xdr:colOff>247651</xdr:colOff>
      <xdr:row>19</xdr:row>
      <xdr:rowOff>120650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0" t="23373" r="5243" b="16298"/>
        <a:stretch/>
      </xdr:blipFill>
      <xdr:spPr bwMode="auto">
        <a:xfrm>
          <a:off x="1238251" y="3371850"/>
          <a:ext cx="20574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390525</xdr:colOff>
      <xdr:row>0</xdr:row>
      <xdr:rowOff>19050</xdr:rowOff>
    </xdr:from>
    <xdr:to>
      <xdr:col>8</xdr:col>
      <xdr:colOff>696595</xdr:colOff>
      <xdr:row>1</xdr:row>
      <xdr:rowOff>334010</xdr:rowOff>
    </xdr:to>
    <xdr:pic>
      <xdr:nvPicPr>
        <xdr:cNvPr id="10" name="Image 9" descr="Logo_MVN-O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905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3305175</xdr:colOff>
      <xdr:row>0</xdr:row>
      <xdr:rowOff>38100</xdr:rowOff>
    </xdr:from>
    <xdr:to>
      <xdr:col>3</xdr:col>
      <xdr:colOff>4445</xdr:colOff>
      <xdr:row>2</xdr:row>
      <xdr:rowOff>54610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810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3073" name="List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3074" name="List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6</xdr:col>
      <xdr:colOff>942975</xdr:colOff>
      <xdr:row>0</xdr:row>
      <xdr:rowOff>38100</xdr:rowOff>
    </xdr:from>
    <xdr:to>
      <xdr:col>8</xdr:col>
      <xdr:colOff>29845</xdr:colOff>
      <xdr:row>2</xdr:row>
      <xdr:rowOff>35560</xdr:rowOff>
    </xdr:to>
    <xdr:pic>
      <xdr:nvPicPr>
        <xdr:cNvPr id="5" name="Image 4" descr="Logo_MVN-O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8100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8193" name="List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8194" name="List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6</xdr:col>
      <xdr:colOff>874568</xdr:colOff>
      <xdr:row>0</xdr:row>
      <xdr:rowOff>43296</xdr:rowOff>
    </xdr:from>
    <xdr:to>
      <xdr:col>7</xdr:col>
      <xdr:colOff>961852</xdr:colOff>
      <xdr:row>2</xdr:row>
      <xdr:rowOff>28922</xdr:rowOff>
    </xdr:to>
    <xdr:pic>
      <xdr:nvPicPr>
        <xdr:cNvPr id="6" name="Image 5" descr="Logo_MVN-OK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0318" y="43296"/>
          <a:ext cx="10712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topLeftCell="A7" workbookViewId="0">
      <selection activeCell="H32" sqref="H32"/>
    </sheetView>
  </sheetViews>
  <sheetFormatPr baseColWidth="10" defaultColWidth="11.453125" defaultRowHeight="14.5" x14ac:dyDescent="0.35"/>
  <sheetData>
    <row r="1" spans="1:9" ht="27.75" customHeight="1" x14ac:dyDescent="0.35">
      <c r="A1" s="13" t="s">
        <v>0</v>
      </c>
      <c r="B1" s="12"/>
      <c r="C1" s="2"/>
      <c r="D1" s="3"/>
    </row>
    <row r="2" spans="1:9" ht="36" x14ac:dyDescent="0.35">
      <c r="A2" s="4" t="s">
        <v>8</v>
      </c>
      <c r="B2" s="4"/>
      <c r="C2" s="2"/>
      <c r="D2" s="3"/>
    </row>
    <row r="3" spans="1:9" x14ac:dyDescent="0.35">
      <c r="A3" s="1"/>
      <c r="B3" s="1"/>
      <c r="C3" s="1"/>
      <c r="D3" s="1"/>
    </row>
    <row r="10" spans="1:9" s="59" customFormat="1" ht="36" x14ac:dyDescent="0.8">
      <c r="A10" s="93" t="s">
        <v>93</v>
      </c>
      <c r="B10" s="93"/>
      <c r="C10" s="93"/>
      <c r="D10" s="93"/>
      <c r="E10" s="93"/>
      <c r="F10" s="93"/>
      <c r="G10" s="93"/>
      <c r="H10" s="93"/>
      <c r="I10" s="93"/>
    </row>
    <row r="11" spans="1:9" s="59" customFormat="1" ht="36" x14ac:dyDescent="0.8">
      <c r="A11" s="94" t="s">
        <v>82</v>
      </c>
      <c r="B11" s="94"/>
      <c r="C11" s="94"/>
      <c r="D11" s="94"/>
      <c r="E11" s="94"/>
      <c r="F11" s="94"/>
      <c r="G11" s="94"/>
      <c r="H11" s="94"/>
      <c r="I11" s="94"/>
    </row>
    <row r="23" spans="1:5" x14ac:dyDescent="0.35">
      <c r="A23" s="48" t="s">
        <v>1</v>
      </c>
    </row>
    <row r="24" spans="1:5" x14ac:dyDescent="0.35">
      <c r="A24" s="82" t="s">
        <v>81</v>
      </c>
    </row>
    <row r="27" spans="1:5" x14ac:dyDescent="0.35">
      <c r="A27" t="s">
        <v>2</v>
      </c>
      <c r="D27" t="s">
        <v>92</v>
      </c>
    </row>
    <row r="28" spans="1:5" x14ac:dyDescent="0.35">
      <c r="A28" t="s">
        <v>3</v>
      </c>
      <c r="D28" t="s">
        <v>194</v>
      </c>
    </row>
    <row r="29" spans="1:5" x14ac:dyDescent="0.35">
      <c r="A29" t="s">
        <v>4</v>
      </c>
      <c r="D29" s="111" t="s">
        <v>193</v>
      </c>
      <c r="E29" s="111"/>
    </row>
    <row r="30" spans="1:5" x14ac:dyDescent="0.35">
      <c r="A30" t="s">
        <v>5</v>
      </c>
      <c r="D30" s="81">
        <v>45383</v>
      </c>
    </row>
  </sheetData>
  <mergeCells count="2">
    <mergeCell ref="A10:I10"/>
    <mergeCell ref="A11:I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topLeftCell="A7" workbookViewId="0">
      <selection activeCell="C30" sqref="C30"/>
    </sheetView>
  </sheetViews>
  <sheetFormatPr baseColWidth="10" defaultColWidth="11.453125" defaultRowHeight="14.5" x14ac:dyDescent="0.35"/>
  <cols>
    <col min="1" max="1" width="14.26953125" customWidth="1"/>
    <col min="2" max="2" width="29" bestFit="1" customWidth="1"/>
    <col min="3" max="3" width="65.54296875" customWidth="1"/>
  </cols>
  <sheetData>
    <row r="1" spans="1:3" ht="36" x14ac:dyDescent="0.8">
      <c r="A1" s="60" t="s">
        <v>6</v>
      </c>
    </row>
    <row r="3" spans="1:3" x14ac:dyDescent="0.35">
      <c r="A3" s="61" t="s">
        <v>7</v>
      </c>
    </row>
    <row r="4" spans="1:3" ht="15" thickBot="1" x14ac:dyDescent="0.4">
      <c r="A4" s="61"/>
    </row>
    <row r="5" spans="1:3" ht="15" thickBot="1" x14ac:dyDescent="0.4">
      <c r="A5" s="61"/>
      <c r="B5" s="95" t="s">
        <v>9</v>
      </c>
      <c r="C5" s="95"/>
    </row>
    <row r="6" spans="1:3" ht="15" thickBot="1" x14ac:dyDescent="0.4">
      <c r="B6" s="18" t="s">
        <v>54</v>
      </c>
      <c r="C6" s="65" t="s">
        <v>102</v>
      </c>
    </row>
    <row r="7" spans="1:3" ht="15" thickBot="1" x14ac:dyDescent="0.4">
      <c r="B7" s="17" t="s">
        <v>55</v>
      </c>
      <c r="C7" s="62" t="s">
        <v>103</v>
      </c>
    </row>
    <row r="8" spans="1:3" ht="15" thickBot="1" x14ac:dyDescent="0.4">
      <c r="B8" s="18" t="s">
        <v>56</v>
      </c>
      <c r="C8" s="63" t="s">
        <v>57</v>
      </c>
    </row>
    <row r="9" spans="1:3" ht="15" thickBot="1" x14ac:dyDescent="0.4">
      <c r="B9" s="17" t="s">
        <v>58</v>
      </c>
      <c r="C9" s="64" t="s">
        <v>53</v>
      </c>
    </row>
    <row r="10" spans="1:3" ht="29.5" thickBot="1" x14ac:dyDescent="0.4">
      <c r="B10" s="18" t="s">
        <v>59</v>
      </c>
      <c r="C10" s="66" t="s">
        <v>83</v>
      </c>
    </row>
    <row r="11" spans="1:3" ht="15" thickBot="1" x14ac:dyDescent="0.4">
      <c r="B11" s="38" t="s">
        <v>11</v>
      </c>
      <c r="C11" s="68" t="s">
        <v>36</v>
      </c>
    </row>
    <row r="12" spans="1:3" ht="15" thickBot="1" x14ac:dyDescent="0.4">
      <c r="B12" s="17" t="s">
        <v>60</v>
      </c>
      <c r="C12" s="65" t="s">
        <v>84</v>
      </c>
    </row>
    <row r="13" spans="1:3" ht="15" thickBot="1" x14ac:dyDescent="0.4">
      <c r="B13" s="18" t="s">
        <v>61</v>
      </c>
      <c r="C13" s="64" t="s">
        <v>104</v>
      </c>
    </row>
    <row r="14" spans="1:3" ht="15" thickBot="1" x14ac:dyDescent="0.4">
      <c r="B14" s="17" t="s">
        <v>12</v>
      </c>
      <c r="C14" s="67" t="s">
        <v>101</v>
      </c>
    </row>
    <row r="15" spans="1:3" ht="58.5" thickBot="1" x14ac:dyDescent="0.4">
      <c r="B15" s="18" t="s">
        <v>13</v>
      </c>
      <c r="C15" s="69" t="s">
        <v>85</v>
      </c>
    </row>
    <row r="16" spans="1:3" ht="15" thickBot="1" x14ac:dyDescent="0.4">
      <c r="B16" s="17" t="s">
        <v>14</v>
      </c>
      <c r="C16" s="67" t="s">
        <v>62</v>
      </c>
    </row>
    <row r="18" spans="1:3" x14ac:dyDescent="0.35">
      <c r="A18" s="61" t="s">
        <v>15</v>
      </c>
    </row>
    <row r="19" spans="1:3" ht="15" thickBot="1" x14ac:dyDescent="0.4"/>
    <row r="20" spans="1:3" ht="15" thickBot="1" x14ac:dyDescent="0.4">
      <c r="B20" s="95" t="s">
        <v>63</v>
      </c>
      <c r="C20" s="95"/>
    </row>
    <row r="21" spans="1:3" ht="15" thickBot="1" x14ac:dyDescent="0.4">
      <c r="B21" s="18" t="s">
        <v>64</v>
      </c>
      <c r="C21" s="70" t="s">
        <v>93</v>
      </c>
    </row>
    <row r="22" spans="1:3" ht="31.5" thickBot="1" x14ac:dyDescent="0.4">
      <c r="B22" s="17" t="s">
        <v>65</v>
      </c>
      <c r="C22" s="71" t="s">
        <v>105</v>
      </c>
    </row>
    <row r="23" spans="1:3" ht="44" thickBot="1" x14ac:dyDescent="0.4">
      <c r="B23" s="18" t="s">
        <v>11</v>
      </c>
      <c r="C23" s="67" t="s">
        <v>86</v>
      </c>
    </row>
    <row r="24" spans="1:3" ht="15" thickBot="1" x14ac:dyDescent="0.4">
      <c r="B24" s="17" t="s">
        <v>66</v>
      </c>
      <c r="C24" s="64" t="s">
        <v>87</v>
      </c>
    </row>
    <row r="25" spans="1:3" ht="44" thickBot="1" x14ac:dyDescent="0.4">
      <c r="B25" s="18" t="s">
        <v>67</v>
      </c>
      <c r="C25" s="66" t="s">
        <v>88</v>
      </c>
    </row>
    <row r="26" spans="1:3" ht="29.5" thickBot="1" x14ac:dyDescent="0.4">
      <c r="B26" s="38" t="s">
        <v>68</v>
      </c>
      <c r="C26" s="72" t="s">
        <v>195</v>
      </c>
    </row>
  </sheetData>
  <mergeCells count="2">
    <mergeCell ref="B5:C5"/>
    <mergeCell ref="B20:C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24"/>
  <sheetViews>
    <sheetView showGridLines="0" topLeftCell="N1" zoomScale="80" zoomScaleNormal="80" workbookViewId="0">
      <selection activeCell="X1" sqref="X1:AL1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customWidth="1"/>
    <col min="18" max="18" width="11.453125" customWidth="1"/>
    <col min="19" max="19" width="16.81640625" customWidth="1"/>
    <col min="20" max="20" width="9.26953125" customWidth="1"/>
    <col min="21" max="21" width="12" customWidth="1"/>
    <col min="22" max="23" width="8.81640625" bestFit="1" customWidth="1"/>
    <col min="24" max="24" width="13" customWidth="1"/>
    <col min="25" max="25" width="14" customWidth="1"/>
    <col min="26" max="26" width="10.54296875" customWidth="1"/>
    <col min="27" max="27" width="12.81640625" customWidth="1"/>
    <col min="28" max="28" width="13.81640625" customWidth="1"/>
    <col min="29" max="29" width="8.54296875" customWidth="1"/>
    <col min="30" max="30" width="15" customWidth="1"/>
    <col min="31" max="31" width="13.81640625" customWidth="1"/>
    <col min="32" max="35" width="11.453125" customWidth="1"/>
  </cols>
  <sheetData>
    <row r="1" spans="1:38" ht="26" x14ac:dyDescent="0.6">
      <c r="A1" s="35" t="str">
        <f>Sommaire!A10</f>
        <v>EXTH ECOWATT</v>
      </c>
      <c r="X1" s="114" t="s">
        <v>70</v>
      </c>
      <c r="Y1" s="114"/>
      <c r="Z1" s="114"/>
      <c r="AA1" s="115" t="s">
        <v>71</v>
      </c>
      <c r="AB1" s="115"/>
      <c r="AC1" s="115"/>
      <c r="AD1" s="116" t="s">
        <v>40</v>
      </c>
      <c r="AE1" s="116"/>
      <c r="AF1" s="116"/>
      <c r="AG1" s="117" t="s">
        <v>196</v>
      </c>
      <c r="AH1" s="117"/>
      <c r="AI1" s="117"/>
      <c r="AJ1" s="118" t="s">
        <v>72</v>
      </c>
      <c r="AK1" s="118"/>
      <c r="AL1" s="118"/>
    </row>
    <row r="2" spans="1:38" ht="26" x14ac:dyDescent="0.6">
      <c r="A2" s="29" t="str">
        <f>Sommaire!A11</f>
        <v>Caisson de ventilation simple flux collective ou tertiaire</v>
      </c>
      <c r="Q2" s="5" t="s">
        <v>52</v>
      </c>
      <c r="S2" s="5" t="s">
        <v>52</v>
      </c>
      <c r="X2" s="45" t="s">
        <v>47</v>
      </c>
      <c r="Y2" s="45"/>
      <c r="Z2" s="45"/>
      <c r="AA2" s="45"/>
      <c r="AB2" s="45"/>
      <c r="AC2" s="45"/>
      <c r="AD2" s="45"/>
      <c r="AE2" s="45"/>
      <c r="AF2" s="45"/>
      <c r="AJ2" s="45"/>
      <c r="AK2" s="45"/>
      <c r="AL2" s="45"/>
    </row>
    <row r="3" spans="1:38" x14ac:dyDescent="0.35">
      <c r="A3" s="58" t="s">
        <v>16</v>
      </c>
      <c r="Q3" s="5">
        <v>3</v>
      </c>
      <c r="S3" s="5">
        <v>7</v>
      </c>
      <c r="T3" t="s">
        <v>48</v>
      </c>
      <c r="U3" t="s">
        <v>49</v>
      </c>
      <c r="V3" t="s">
        <v>50</v>
      </c>
      <c r="X3" s="5" t="s">
        <v>38</v>
      </c>
      <c r="Y3" s="5" t="s">
        <v>39</v>
      </c>
      <c r="Z3" s="5" t="s">
        <v>36</v>
      </c>
      <c r="AA3" s="5" t="s">
        <v>38</v>
      </c>
      <c r="AB3" s="5" t="s">
        <v>39</v>
      </c>
      <c r="AC3" s="5" t="s">
        <v>36</v>
      </c>
      <c r="AD3" s="5" t="s">
        <v>38</v>
      </c>
      <c r="AE3" s="5" t="s">
        <v>39</v>
      </c>
      <c r="AF3" s="5" t="s">
        <v>36</v>
      </c>
      <c r="AG3" s="5" t="s">
        <v>38</v>
      </c>
      <c r="AH3" s="5" t="s">
        <v>39</v>
      </c>
      <c r="AI3" s="5" t="s">
        <v>36</v>
      </c>
      <c r="AJ3" s="5" t="s">
        <v>38</v>
      </c>
      <c r="AK3" s="5" t="s">
        <v>39</v>
      </c>
      <c r="AL3" s="5" t="s">
        <v>36</v>
      </c>
    </row>
    <row r="4" spans="1:38" x14ac:dyDescent="0.35">
      <c r="Q4" s="47" t="s">
        <v>37</v>
      </c>
      <c r="S4" t="s">
        <v>95</v>
      </c>
      <c r="T4" s="8">
        <v>26.956000000000003</v>
      </c>
      <c r="U4" s="8">
        <v>1.585</v>
      </c>
      <c r="V4" s="8">
        <f>T4+U4</f>
        <v>28.541000000000004</v>
      </c>
      <c r="X4" s="10">
        <v>3.4721742490744636</v>
      </c>
      <c r="Y4" s="10">
        <v>4.7333675861822284</v>
      </c>
      <c r="Z4" s="10">
        <v>2.0575847401922744</v>
      </c>
      <c r="AA4" s="10">
        <v>1.2896408820387415</v>
      </c>
      <c r="AB4" s="10">
        <v>1.7580754625102128</v>
      </c>
      <c r="AC4" s="10">
        <v>0.76423163380073567</v>
      </c>
      <c r="AD4" s="10">
        <v>4.3216802752274512</v>
      </c>
      <c r="AE4" s="10">
        <v>3.4736980121079313</v>
      </c>
      <c r="AF4" s="10">
        <v>1.5665407672137635</v>
      </c>
      <c r="AG4">
        <v>3.48</v>
      </c>
      <c r="AH4">
        <v>5.31</v>
      </c>
      <c r="AI4">
        <v>3.87</v>
      </c>
      <c r="AJ4" s="10">
        <v>3.8558712876374597</v>
      </c>
      <c r="AK4" s="10">
        <v>5.2564344010842499</v>
      </c>
      <c r="AL4" s="10">
        <v>2.2849607630444204</v>
      </c>
    </row>
    <row r="5" spans="1:38" x14ac:dyDescent="0.35">
      <c r="B5" s="32" t="s">
        <v>45</v>
      </c>
      <c r="C5" s="11"/>
      <c r="D5" s="11"/>
      <c r="E5" s="33"/>
      <c r="F5" s="33"/>
      <c r="G5" s="33"/>
      <c r="H5" s="33"/>
      <c r="Q5" s="47" t="s">
        <v>35</v>
      </c>
      <c r="S5" t="s">
        <v>96</v>
      </c>
      <c r="T5" s="8">
        <v>26.956000000000003</v>
      </c>
      <c r="U5" s="8">
        <v>1.585</v>
      </c>
      <c r="V5" s="8">
        <f t="shared" ref="V5:V10" si="0">T5+U5</f>
        <v>28.541000000000004</v>
      </c>
      <c r="X5" s="10">
        <v>2.3641595996257863</v>
      </c>
      <c r="Y5" s="10">
        <v>3.3562511024439967</v>
      </c>
      <c r="Z5" s="10">
        <v>1.4009834664449106</v>
      </c>
      <c r="AA5" s="10">
        <v>0.87810019101272663</v>
      </c>
      <c r="AB5" s="10">
        <v>1.2465845091884815</v>
      </c>
      <c r="AC5" s="10">
        <v>0.52035566874828254</v>
      </c>
      <c r="AD5" s="10">
        <v>4.0582331652537489</v>
      </c>
      <c r="AE5" s="10">
        <v>3.2572357370167611</v>
      </c>
      <c r="AF5" s="10">
        <v>1.8078482543292995</v>
      </c>
      <c r="AG5">
        <v>2.2000000000000002</v>
      </c>
      <c r="AH5">
        <v>3.35</v>
      </c>
      <c r="AI5">
        <v>1.6</v>
      </c>
      <c r="AJ5" s="10">
        <v>2.6254140678623652</v>
      </c>
      <c r="AK5" s="10">
        <v>3.7271379060152232</v>
      </c>
      <c r="AL5" s="10">
        <v>1.5558009291036241</v>
      </c>
    </row>
    <row r="6" spans="1:38" x14ac:dyDescent="0.35">
      <c r="B6" s="32"/>
      <c r="C6" s="11"/>
      <c r="D6" s="11"/>
      <c r="E6" s="33"/>
      <c r="F6" s="33"/>
      <c r="G6" s="33"/>
      <c r="H6" s="33"/>
      <c r="Q6" s="47" t="s">
        <v>36</v>
      </c>
      <c r="R6" s="7"/>
      <c r="S6" t="s">
        <v>97</v>
      </c>
      <c r="T6" s="8">
        <v>37.382500000000007</v>
      </c>
      <c r="U6" s="8">
        <v>15.096</v>
      </c>
      <c r="V6" s="8">
        <f t="shared" si="0"/>
        <v>52.478500000000011</v>
      </c>
      <c r="W6" s="7"/>
      <c r="X6" s="10">
        <v>2.3829170782029792</v>
      </c>
      <c r="Y6" s="10">
        <v>3.4534327830523432</v>
      </c>
      <c r="Z6" s="10">
        <v>1.4120990093054693</v>
      </c>
      <c r="AA6" s="10">
        <v>4.5845488329536312</v>
      </c>
      <c r="AB6" s="10">
        <v>6.6441385560785378</v>
      </c>
      <c r="AC6" s="10">
        <v>2.7167696787873372</v>
      </c>
      <c r="AD6" s="10">
        <v>2.7169893377306753</v>
      </c>
      <c r="AE6" s="10">
        <v>2.212730438928566</v>
      </c>
      <c r="AF6" s="10">
        <v>1.0375007040817199</v>
      </c>
      <c r="AG6">
        <v>1.35</v>
      </c>
      <c r="AH6">
        <v>2.06</v>
      </c>
      <c r="AI6">
        <v>0.92</v>
      </c>
      <c r="AJ6" s="10">
        <v>1.9958624759398238</v>
      </c>
      <c r="AK6" s="10">
        <v>2.8924954913128915</v>
      </c>
      <c r="AL6" s="10">
        <v>1.1827333190754512</v>
      </c>
    </row>
    <row r="7" spans="1:38" x14ac:dyDescent="0.35">
      <c r="B7" s="32"/>
      <c r="C7" s="11"/>
      <c r="D7" s="11"/>
      <c r="E7" s="33"/>
      <c r="F7" s="33"/>
      <c r="G7" s="33"/>
      <c r="H7" s="33"/>
      <c r="R7" s="7"/>
      <c r="S7" t="s">
        <v>98</v>
      </c>
      <c r="T7" s="8">
        <v>55.241500000000002</v>
      </c>
      <c r="U7" s="8">
        <v>15.096</v>
      </c>
      <c r="V7" s="8">
        <f t="shared" si="0"/>
        <v>70.337500000000006</v>
      </c>
      <c r="W7" s="7"/>
      <c r="X7" s="10">
        <v>1.5850627182811812</v>
      </c>
      <c r="Y7" s="10">
        <v>2.3605393450368441</v>
      </c>
      <c r="Z7" s="10">
        <v>0.93929642564810756</v>
      </c>
      <c r="AA7" s="10">
        <v>2.2752473084621316</v>
      </c>
      <c r="AB7" s="10">
        <v>3.3883900803231755</v>
      </c>
      <c r="AC7" s="10">
        <v>1.348294701310893</v>
      </c>
      <c r="AD7" s="10">
        <v>2.548490185620587</v>
      </c>
      <c r="AE7" s="10">
        <v>1.8812467092321761</v>
      </c>
      <c r="AF7" s="10">
        <v>1.1539497956997691</v>
      </c>
      <c r="AG7">
        <v>1.56</v>
      </c>
      <c r="AH7">
        <v>2.38</v>
      </c>
      <c r="AI7">
        <v>1.01</v>
      </c>
      <c r="AJ7" s="10">
        <v>1.4637258410017644</v>
      </c>
      <c r="AK7" s="10">
        <v>2.1798395723915314</v>
      </c>
      <c r="AL7" s="10">
        <v>0.86739309096400863</v>
      </c>
    </row>
    <row r="8" spans="1:38" x14ac:dyDescent="0.35">
      <c r="B8" s="32"/>
      <c r="C8" s="11"/>
      <c r="D8" s="11"/>
      <c r="E8" s="33"/>
      <c r="F8" s="33"/>
      <c r="G8" s="33"/>
      <c r="H8" s="33"/>
      <c r="Q8" s="5" t="s">
        <v>51</v>
      </c>
      <c r="R8" s="7"/>
      <c r="S8" t="s">
        <v>99</v>
      </c>
      <c r="T8" s="8">
        <v>70.413000000000011</v>
      </c>
      <c r="U8" s="8">
        <v>20.0335</v>
      </c>
      <c r="V8" s="8">
        <f t="shared" si="0"/>
        <v>90.446500000000015</v>
      </c>
      <c r="W8" s="7"/>
      <c r="X8" s="10">
        <v>1.4523083705969972</v>
      </c>
      <c r="Y8" s="10">
        <v>2.1525173521185126</v>
      </c>
      <c r="Z8" s="10">
        <v>0.86062718257599824</v>
      </c>
      <c r="AA8" s="10">
        <v>2.1514492411008619</v>
      </c>
      <c r="AB8" s="10">
        <v>3.1887386435486444</v>
      </c>
      <c r="AC8" s="10">
        <v>1.2749328836153253</v>
      </c>
      <c r="AD8" s="10">
        <v>2.856727587583495</v>
      </c>
      <c r="AE8" s="10">
        <v>2.1912943744505289</v>
      </c>
      <c r="AF8" s="10">
        <v>1.42045688779075</v>
      </c>
      <c r="AG8">
        <v>1.94</v>
      </c>
      <c r="AH8">
        <v>2.95</v>
      </c>
      <c r="AI8">
        <v>1.23</v>
      </c>
      <c r="AJ8" s="10">
        <v>1.3293969477512459</v>
      </c>
      <c r="AK8" s="10">
        <v>1.9703460062766518</v>
      </c>
      <c r="AL8" s="10">
        <v>0.78779078385259016</v>
      </c>
    </row>
    <row r="9" spans="1:38" x14ac:dyDescent="0.35">
      <c r="B9" s="32"/>
      <c r="C9" s="11"/>
      <c r="D9" s="11"/>
      <c r="E9" s="33"/>
      <c r="F9" s="33"/>
      <c r="G9" s="33"/>
      <c r="H9" s="33"/>
      <c r="I9" s="10"/>
      <c r="J9" s="10"/>
      <c r="K9" s="10"/>
      <c r="Q9" s="5">
        <f>Q3*100+S3</f>
        <v>307</v>
      </c>
      <c r="S9" t="s">
        <v>94</v>
      </c>
      <c r="T9" s="8">
        <v>100.527</v>
      </c>
      <c r="U9" s="8">
        <v>17.672999999999998</v>
      </c>
      <c r="V9" s="8">
        <f t="shared" si="0"/>
        <v>118.2</v>
      </c>
      <c r="X9" s="10">
        <v>1.4441228290964008</v>
      </c>
      <c r="Y9" s="10">
        <v>2.123083327551516</v>
      </c>
      <c r="Z9" s="10">
        <v>1</v>
      </c>
      <c r="AA9" s="10">
        <v>1.4441228290964008</v>
      </c>
      <c r="AB9" s="10">
        <v>2.123083327551516</v>
      </c>
      <c r="AC9" s="10">
        <v>1</v>
      </c>
      <c r="AD9" s="10">
        <v>2.6129216485757234</v>
      </c>
      <c r="AE9" s="10">
        <v>1.8918146047509214</v>
      </c>
      <c r="AF9" s="10">
        <v>1</v>
      </c>
      <c r="AG9">
        <v>1.48</v>
      </c>
      <c r="AH9">
        <v>2.2599999999999998</v>
      </c>
      <c r="AI9">
        <v>1</v>
      </c>
      <c r="AJ9" s="10">
        <v>1.4441228290964008</v>
      </c>
      <c r="AK9" s="10">
        <v>2.123083327551516</v>
      </c>
      <c r="AL9" s="10">
        <v>1</v>
      </c>
    </row>
    <row r="10" spans="1:38" x14ac:dyDescent="0.35">
      <c r="B10" s="32"/>
      <c r="C10" s="11"/>
      <c r="D10" s="11"/>
      <c r="E10" s="33"/>
      <c r="F10" s="33"/>
      <c r="G10" s="33"/>
      <c r="H10" s="33"/>
      <c r="I10" s="10"/>
      <c r="J10" s="10"/>
      <c r="K10" s="10"/>
      <c r="S10" t="s">
        <v>100</v>
      </c>
      <c r="T10" s="8">
        <v>128.21449999999999</v>
      </c>
      <c r="U10" s="8">
        <v>10.339</v>
      </c>
      <c r="V10" s="8">
        <f t="shared" si="0"/>
        <v>138.55349999999999</v>
      </c>
      <c r="X10" s="10">
        <v>1.2844673964994398</v>
      </c>
      <c r="Y10" s="10">
        <v>1.8602899257342886</v>
      </c>
      <c r="Z10" s="10">
        <v>0.76116586459226043</v>
      </c>
      <c r="AA10" s="10">
        <v>0.64104913504421246</v>
      </c>
      <c r="AB10" s="10">
        <v>0.92842936385419428</v>
      </c>
      <c r="AC10" s="10">
        <v>0.37988096891508882</v>
      </c>
      <c r="AD10" s="10">
        <v>2.1166703396515198</v>
      </c>
      <c r="AE10" s="10">
        <v>1.6696147953225573</v>
      </c>
      <c r="AF10" s="10">
        <v>1.122896042426718</v>
      </c>
      <c r="AG10">
        <v>1.69</v>
      </c>
      <c r="AH10">
        <v>2.57</v>
      </c>
      <c r="AI10">
        <v>1.1000000000000001</v>
      </c>
      <c r="AJ10" s="10">
        <v>1.3975825887830873</v>
      </c>
      <c r="AK10" s="10">
        <v>2.0241142884438781</v>
      </c>
      <c r="AL10" s="10">
        <v>0.82819708964923677</v>
      </c>
    </row>
    <row r="11" spans="1:38" x14ac:dyDescent="0.35">
      <c r="B11" s="32"/>
      <c r="C11" s="11"/>
      <c r="D11" s="11"/>
      <c r="E11" s="33"/>
      <c r="F11" s="33"/>
      <c r="G11" s="33"/>
      <c r="H11" s="33"/>
      <c r="I11" s="10"/>
      <c r="J11" s="10"/>
      <c r="K11" s="10"/>
      <c r="T11" s="8"/>
      <c r="U11" s="8"/>
      <c r="V11" s="8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8" x14ac:dyDescent="0.35">
      <c r="B12" s="32"/>
      <c r="C12" s="11"/>
      <c r="D12" s="11"/>
      <c r="E12" s="33"/>
      <c r="F12" s="33"/>
      <c r="G12" s="33"/>
      <c r="H12" s="33"/>
      <c r="I12" s="10"/>
      <c r="J12" s="10"/>
      <c r="K12" s="10"/>
      <c r="S12" s="6"/>
      <c r="T12" s="9"/>
      <c r="U12" s="9"/>
      <c r="V12" s="8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8" ht="15" thickBot="1" x14ac:dyDescent="0.4">
      <c r="B13" s="32"/>
      <c r="C13" s="11"/>
      <c r="D13" s="11"/>
      <c r="E13" s="46" t="s">
        <v>34</v>
      </c>
      <c r="F13" s="33"/>
      <c r="G13" s="33"/>
      <c r="H13" s="33"/>
      <c r="I13" s="10"/>
      <c r="J13" s="10"/>
      <c r="K13" s="10"/>
      <c r="Q13" s="112"/>
      <c r="R13" s="112"/>
      <c r="S13" s="113"/>
      <c r="T13" s="112"/>
      <c r="U13" s="112"/>
      <c r="V13" s="112"/>
      <c r="W13" s="112"/>
      <c r="X13" s="114"/>
      <c r="Y13" s="114"/>
      <c r="Z13" s="114"/>
      <c r="AA13" s="115"/>
      <c r="AB13" s="115"/>
      <c r="AC13" s="115"/>
      <c r="AD13" s="116"/>
      <c r="AE13" s="116"/>
      <c r="AF13" s="116"/>
      <c r="AG13" s="117"/>
      <c r="AH13" s="117"/>
      <c r="AI13" s="117"/>
      <c r="AJ13" s="118"/>
      <c r="AK13" s="118"/>
      <c r="AL13" s="118"/>
    </row>
    <row r="14" spans="1:38" ht="15" thickBot="1" x14ac:dyDescent="0.4">
      <c r="B14" s="17" t="s">
        <v>33</v>
      </c>
      <c r="C14" s="103" t="str">
        <f>IF($S$3=1,S4,IF($S$3=2,S5,IF($S$3=3,S6,IF($S$3=4,S7,IF($S$3=5,S8,IF($S$3=6,S9,IF($S$3=7,S10,IF($S$3=8,S11,IF($S$3=9,S12,S13)))))))))</f>
        <v>EXTH ECOWATT 48</v>
      </c>
      <c r="D14" s="104"/>
      <c r="E14" s="98" t="s">
        <v>94</v>
      </c>
      <c r="F14" s="99"/>
      <c r="G14" s="33"/>
      <c r="H14" s="33"/>
      <c r="I14" s="31"/>
      <c r="J14" s="31"/>
      <c r="K14" s="31"/>
      <c r="Q14" s="119"/>
      <c r="R14" s="112"/>
      <c r="S14" s="119"/>
      <c r="T14" s="112"/>
      <c r="U14" s="112"/>
      <c r="V14" s="112"/>
      <c r="W14" s="112"/>
      <c r="X14" s="120"/>
      <c r="Y14" s="121"/>
      <c r="Z14" s="121"/>
      <c r="AA14" s="122"/>
      <c r="AB14" s="122"/>
      <c r="AC14" s="122"/>
      <c r="AD14" s="123"/>
      <c r="AE14" s="123"/>
      <c r="AF14" s="123"/>
      <c r="AG14" s="124"/>
      <c r="AH14" s="124"/>
      <c r="AI14" s="124"/>
      <c r="AJ14" s="125"/>
      <c r="AK14" s="125"/>
      <c r="AL14" s="125"/>
    </row>
    <row r="15" spans="1:38" ht="15" thickBot="1" x14ac:dyDescent="0.4">
      <c r="B15" s="18" t="s">
        <v>10</v>
      </c>
      <c r="C15" s="107" t="str">
        <f>IF($Q$3=1,Q4,IF($Q$3=2,Q5,Q6))</f>
        <v>Tertiaire</v>
      </c>
      <c r="D15" s="108"/>
      <c r="E15" s="96" t="s">
        <v>36</v>
      </c>
      <c r="F15" s="97"/>
      <c r="G15" s="33"/>
      <c r="H15" s="33"/>
      <c r="I15" s="31"/>
      <c r="J15" s="31"/>
      <c r="K15" s="31"/>
      <c r="Q15" s="119"/>
      <c r="R15" s="112"/>
      <c r="S15" s="119"/>
      <c r="T15" s="112"/>
      <c r="U15" s="112"/>
      <c r="V15" s="112"/>
      <c r="W15" s="112"/>
      <c r="X15" s="126"/>
      <c r="Y15" s="126"/>
      <c r="Z15" s="126"/>
      <c r="AA15" s="127"/>
      <c r="AB15" s="127"/>
      <c r="AC15" s="127"/>
      <c r="AD15" s="128"/>
      <c r="AE15" s="128"/>
      <c r="AF15" s="128"/>
      <c r="AG15" s="129"/>
      <c r="AH15" s="129"/>
      <c r="AI15" s="129"/>
      <c r="AJ15" s="130"/>
      <c r="AK15" s="130"/>
      <c r="AL15" s="130"/>
    </row>
    <row r="16" spans="1:38" ht="15" thickBot="1" x14ac:dyDescent="0.4">
      <c r="B16" s="17" t="s">
        <v>29</v>
      </c>
      <c r="C16" s="50">
        <f>IF($S$3=1,T4,IF($S$3=2,T5,IF($S$3=3,T6,IF($S$3=4,T7,IF($S$3=5,T8,IF($S$3=6,T9,IF($S$3=7,T10,IF($S$3=8,T11,IF($S$3=9,T12,T13)))))))))</f>
        <v>128.21449999999999</v>
      </c>
      <c r="D16" s="51" t="s">
        <v>30</v>
      </c>
      <c r="E16" s="54">
        <v>100.327</v>
      </c>
      <c r="F16" s="55" t="s">
        <v>30</v>
      </c>
      <c r="G16" s="33"/>
      <c r="H16" s="33"/>
      <c r="I16" s="31"/>
      <c r="J16" s="31"/>
      <c r="K16" s="31"/>
      <c r="Q16" s="131"/>
      <c r="R16" s="112"/>
      <c r="S16" s="112"/>
      <c r="T16" s="132"/>
      <c r="U16" s="132"/>
      <c r="V16" s="132"/>
      <c r="W16" s="112"/>
      <c r="X16" s="133"/>
      <c r="Y16" s="133"/>
      <c r="Z16" s="133"/>
      <c r="AA16" s="134"/>
      <c r="AB16" s="134"/>
      <c r="AC16" s="134"/>
      <c r="AD16" s="135"/>
      <c r="AE16" s="135"/>
      <c r="AF16" s="135"/>
      <c r="AG16" s="136"/>
      <c r="AH16" s="136"/>
      <c r="AI16" s="136"/>
      <c r="AJ16" s="137"/>
      <c r="AK16" s="137"/>
      <c r="AL16" s="137"/>
    </row>
    <row r="17" spans="1:38" ht="15" thickBot="1" x14ac:dyDescent="0.4">
      <c r="B17" s="18" t="s">
        <v>17</v>
      </c>
      <c r="C17" s="52">
        <f>IF($S$3=1,U4,IF($S$3=2,U5,IF($S$3=3,U6,IF($S$3=4,U7,IF($S$3=5,U8,IF($S$3=6,U9,IF($S$3=7,U10,IF($S$3=8,U11,IF($S$3=9,U12,U13)))))))))</f>
        <v>10.339</v>
      </c>
      <c r="D17" s="53" t="s">
        <v>30</v>
      </c>
      <c r="E17" s="56">
        <v>17.672999999999998</v>
      </c>
      <c r="F17" s="57" t="s">
        <v>30</v>
      </c>
      <c r="G17" s="33"/>
      <c r="H17" s="33"/>
      <c r="I17" s="31"/>
      <c r="J17" s="31"/>
      <c r="K17" s="31"/>
      <c r="Q17" s="131"/>
      <c r="R17" s="112"/>
      <c r="S17" s="112"/>
      <c r="T17" s="132"/>
      <c r="U17" s="132"/>
      <c r="V17" s="132"/>
      <c r="W17" s="112"/>
      <c r="X17" s="133"/>
      <c r="Y17" s="133"/>
      <c r="Z17" s="133"/>
      <c r="AA17" s="134"/>
      <c r="AB17" s="134"/>
      <c r="AC17" s="134"/>
      <c r="AD17" s="135"/>
      <c r="AE17" s="135"/>
      <c r="AF17" s="135"/>
      <c r="AG17" s="136"/>
      <c r="AH17" s="136"/>
      <c r="AI17" s="136"/>
      <c r="AJ17" s="137"/>
      <c r="AK17" s="137"/>
      <c r="AL17" s="137"/>
    </row>
    <row r="18" spans="1:38" ht="15" thickBot="1" x14ac:dyDescent="0.4">
      <c r="B18" s="17" t="s">
        <v>18</v>
      </c>
      <c r="C18" s="50">
        <f>IF($S$3=1,V4,IF($S$3=2,V5,IF($S$3=3,V6,IF($S$3=4,V7,IF($S$3=5,V8,IF($S$3=6,V9,IF($S$3=7,V10,IF($S$3=8,V11,IF($S$3=9,V12,V13)))))))))</f>
        <v>138.55349999999999</v>
      </c>
      <c r="D18" s="51" t="s">
        <v>30</v>
      </c>
      <c r="E18" s="54">
        <v>118.2</v>
      </c>
      <c r="F18" s="55" t="s">
        <v>30</v>
      </c>
      <c r="G18" s="33"/>
      <c r="H18" s="33"/>
      <c r="I18" s="31"/>
      <c r="J18" s="31"/>
      <c r="K18" s="31"/>
      <c r="Q18" s="131"/>
      <c r="R18" s="138"/>
      <c r="S18" s="112"/>
      <c r="T18" s="132"/>
      <c r="U18" s="132"/>
      <c r="V18" s="132"/>
      <c r="W18" s="138"/>
      <c r="X18" s="133"/>
      <c r="Y18" s="133"/>
      <c r="Z18" s="133"/>
      <c r="AA18" s="134"/>
      <c r="AB18" s="134"/>
      <c r="AC18" s="134"/>
      <c r="AD18" s="135"/>
      <c r="AE18" s="135"/>
      <c r="AF18" s="135"/>
      <c r="AG18" s="136"/>
      <c r="AH18" s="136"/>
      <c r="AI18" s="136"/>
      <c r="AJ18" s="137"/>
      <c r="AK18" s="137"/>
      <c r="AL18" s="137"/>
    </row>
    <row r="19" spans="1:38" ht="15" hidden="1" customHeight="1" x14ac:dyDescent="0.35">
      <c r="B19" s="18" t="s">
        <v>19</v>
      </c>
      <c r="C19" s="77">
        <v>583</v>
      </c>
      <c r="D19" s="78" t="s">
        <v>31</v>
      </c>
      <c r="E19" s="79">
        <v>583</v>
      </c>
      <c r="F19" s="34" t="s">
        <v>31</v>
      </c>
      <c r="G19" s="33"/>
      <c r="H19" s="33"/>
      <c r="I19" s="31"/>
      <c r="J19" s="31"/>
      <c r="K19" s="31"/>
      <c r="Q19" s="112"/>
      <c r="R19" s="138"/>
      <c r="S19" s="112"/>
      <c r="T19" s="132"/>
      <c r="U19" s="132"/>
      <c r="V19" s="132"/>
      <c r="W19" s="138"/>
      <c r="X19" s="133"/>
      <c r="Y19" s="133"/>
      <c r="Z19" s="133"/>
      <c r="AA19" s="134"/>
      <c r="AB19" s="134"/>
      <c r="AC19" s="134"/>
      <c r="AD19" s="135"/>
      <c r="AE19" s="135"/>
      <c r="AF19" s="135"/>
      <c r="AG19" s="136"/>
      <c r="AH19" s="136"/>
      <c r="AI19" s="136"/>
      <c r="AJ19" s="137"/>
      <c r="AK19" s="137"/>
      <c r="AL19" s="137"/>
    </row>
    <row r="20" spans="1:38" s="6" customFormat="1" ht="32.25" hidden="1" customHeight="1" thickBot="1" x14ac:dyDescent="0.4">
      <c r="A20"/>
      <c r="B20" s="38" t="s">
        <v>44</v>
      </c>
      <c r="C20" s="49">
        <v>3400</v>
      </c>
      <c r="D20" s="37" t="s">
        <v>32</v>
      </c>
      <c r="E20" s="105" t="s">
        <v>46</v>
      </c>
      <c r="F20" s="106"/>
      <c r="G20" s="33"/>
      <c r="H20" s="33"/>
      <c r="I20" s="30"/>
      <c r="J20" s="30"/>
      <c r="K20" s="30"/>
      <c r="L20" s="5"/>
      <c r="M20" s="5"/>
      <c r="N20" s="5"/>
      <c r="O20" s="5"/>
      <c r="P20" s="5"/>
      <c r="Q20" s="119"/>
      <c r="R20" s="138"/>
      <c r="S20" s="112"/>
      <c r="T20" s="132"/>
      <c r="U20" s="132"/>
      <c r="V20" s="132"/>
      <c r="W20" s="138"/>
      <c r="X20" s="133"/>
      <c r="Y20" s="133"/>
      <c r="Z20" s="133"/>
      <c r="AA20" s="134"/>
      <c r="AB20" s="134"/>
      <c r="AC20" s="134"/>
      <c r="AD20" s="135"/>
      <c r="AE20" s="135"/>
      <c r="AF20" s="135"/>
      <c r="AG20" s="136"/>
      <c r="AH20" s="136"/>
      <c r="AI20" s="136"/>
      <c r="AJ20" s="137"/>
      <c r="AK20" s="137"/>
      <c r="AL20" s="137"/>
    </row>
    <row r="21" spans="1:38" s="6" customFormat="1" ht="15.75" customHeight="1" x14ac:dyDescent="0.35">
      <c r="A21"/>
      <c r="B21" s="36"/>
      <c r="C21" s="36"/>
      <c r="D21" s="36"/>
      <c r="E21" s="36"/>
      <c r="F21" s="36"/>
      <c r="G21" s="33"/>
      <c r="H21" s="33"/>
      <c r="I21" s="30"/>
      <c r="J21" s="30"/>
      <c r="K21" s="30"/>
      <c r="L21" s="5"/>
      <c r="M21" s="5"/>
      <c r="N21" s="5"/>
      <c r="O21" s="5"/>
      <c r="P21" s="5"/>
      <c r="Q21" s="119"/>
      <c r="R21" s="112"/>
      <c r="S21" s="112"/>
      <c r="T21" s="132"/>
      <c r="U21" s="132"/>
      <c r="V21" s="132"/>
      <c r="W21" s="112"/>
      <c r="X21" s="133"/>
      <c r="Y21" s="133"/>
      <c r="Z21" s="133"/>
      <c r="AA21" s="134"/>
      <c r="AB21" s="134"/>
      <c r="AC21" s="134"/>
      <c r="AD21" s="135"/>
      <c r="AE21" s="135"/>
      <c r="AF21" s="135"/>
      <c r="AG21" s="136"/>
      <c r="AH21" s="136"/>
      <c r="AI21" s="136"/>
      <c r="AJ21" s="137"/>
      <c r="AK21" s="137"/>
      <c r="AL21" s="137"/>
    </row>
    <row r="22" spans="1:38" x14ac:dyDescent="0.35">
      <c r="Q22" s="112"/>
      <c r="R22" s="112"/>
      <c r="S22" s="112"/>
      <c r="T22" s="132"/>
      <c r="U22" s="132"/>
      <c r="V22" s="132"/>
      <c r="W22" s="112"/>
      <c r="X22" s="133"/>
      <c r="Y22" s="133"/>
      <c r="Z22" s="133"/>
      <c r="AA22" s="134"/>
      <c r="AB22" s="134"/>
      <c r="AC22" s="134"/>
      <c r="AD22" s="135"/>
      <c r="AE22" s="135"/>
      <c r="AF22" s="135"/>
      <c r="AG22" s="136"/>
      <c r="AH22" s="136"/>
      <c r="AI22" s="136"/>
      <c r="AJ22" s="137"/>
      <c r="AK22" s="137"/>
      <c r="AL22" s="137"/>
    </row>
    <row r="23" spans="1:38" ht="29.5" thickBot="1" x14ac:dyDescent="0.4">
      <c r="B23" s="14"/>
      <c r="C23" s="15" t="s">
        <v>20</v>
      </c>
      <c r="D23" s="15" t="s">
        <v>21</v>
      </c>
      <c r="E23" s="15" t="s">
        <v>22</v>
      </c>
      <c r="F23" s="15" t="s">
        <v>28</v>
      </c>
      <c r="G23" s="15" t="s">
        <v>78</v>
      </c>
      <c r="H23" s="16" t="s">
        <v>23</v>
      </c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</row>
    <row r="24" spans="1:38" ht="15" thickBot="1" x14ac:dyDescent="0.4">
      <c r="B24" s="17" t="s">
        <v>24</v>
      </c>
      <c r="C24" s="19">
        <v>1</v>
      </c>
      <c r="D24" s="19">
        <v>1</v>
      </c>
      <c r="E24" s="19">
        <v>1</v>
      </c>
      <c r="F24" s="19">
        <v>1</v>
      </c>
      <c r="G24" s="19">
        <v>1</v>
      </c>
      <c r="H24" s="20">
        <v>1</v>
      </c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</row>
    <row r="25" spans="1:38" x14ac:dyDescent="0.35">
      <c r="B25" s="18" t="s">
        <v>25</v>
      </c>
      <c r="C25" s="21">
        <f>(IF($Q$9=101,$X$4,IF($Q$9=102,$X$5,IF($Q$9=103,$X$6,IF($Q$9=104,$X$7,IF($Q$9=105,$X$8,IF($Q$9=106,$X$9,IF($Q$9=107,$X$10,IF($Q$9=108,$X$11,IF($Q$9=109,$X$12,IF($Q$9=110,$X$13,IF($Q$9=201,$Y$4,IF($Q$9=202,$Y$5,IF($Q$9=203,$Y$6,IF($Q$9=204,$Y$7,IF($Q$9=205,$Y$8,IF($Q$9=206,$Y$9,IF($Q$9=207,$Y$10,IF($Q$9=208,$Y$11,IF($Q$9=209,$Y$12,IF($Q$9=210,$Y$13,IF($Q$9=301,$Z$4,IF($Q$9=302,$Z$5,IF($Q$9=303,$Z$6,IF($Q$9=304,$Z$7,IF($Q$9=305,$Z$8,IF($Q$9=306,$Z$9,IF($Q$9=307,$Z$10,IF($Q$9=308,$Z$11,IF($Q$9=309,$Z$12,$Z$13))))))))))))))))))))))))))))))</f>
        <v>0.76116586459226043</v>
      </c>
      <c r="D25" s="21">
        <f>(IF($Q$9=101,$X$4,IF($Q$9=102,$X$5,IF($Q$9=103,$X$6,IF($Q$9=104,$X$7,IF($Q$9=105,$X$8,IF($Q$9=106,$X$9,IF($Q$9=107,$X$10,IF($Q$9=108,$X$11,IF($Q$9=109,$X$12,IF($Q$9=110,$X$13,IF($Q$9=201,$Y$4,IF($Q$9=202,$Y$5,IF($Q$9=203,$Y$6,IF($Q$9=204,$Y$7,IF($Q$9=205,$Y$8,IF($Q$9=206,$Y$9,IF($Q$9=207,$Y$10,IF($Q$9=208,$Y$11,IF($Q$9=209,$Y$12,IF($Q$9=210,$Y$13,IF($Q$9=301,$Z$4,IF($Q$9=302,$Z$5,IF($Q$9=303,$Z$6,IF($Q$9=304,$Z$7,IF($Q$9=305,$Z$8,IF($Q$9=306,$Z$9,IF($Q$9=307,$Z$10,IF($Q$9=308,$Z$11,IF($Q$9=309,$Z$12,$Z$13))))))))))))))))))))))))))))))</f>
        <v>0.76116586459226043</v>
      </c>
      <c r="E25" s="21">
        <f>(IF($Q$9=101,$AA$4,IF($Q$9=102,$AA$5,IF($Q$9=103,$AA$6,IF($Q$9=104,$AA$7,IF($Q$9=105,$AA$8,IF($Q$9=106,$AA$9,IF($Q$9=107,$AA$10,IF($Q$9=108,$AA$11,IF($Q$9=109,$AA$12,IF($Q$9=110,$AA$13,IF($Q$9=201,$AB$4,IF($Q$9=202,$AB$5,IF($Q$9=203,$AB$6,IF($Q$9=204,$AB$7,IF($Q$9=205,$AB$8,IF($Q$9=206,$AB$9,IF($Q$9=207,$AB$10,IF($Q$9=208,$AB$11,IF($Q$9=209,$AB$12,IF($Q$9=210,$AB$13,IF($Q$9=301,$AC$4,IF($Q$9=302,$AC$5,IF($Q$9=303,$AC$6,IF($Q$9=304,$AC$7,IF($Q$9=305,$AC$8,IF($Q$9=306,$AC$9,IF($Q$9=307,$AC$10,IF($Q$9=308,$AC$11,IF($Q$9=309,$AC$12,$AC$13))))))))))))))))))))))))))))))</f>
        <v>0.37988096891508882</v>
      </c>
      <c r="F25" s="21">
        <f>(IF($Q$9=101,$AD$4,IF($Q$9=102,$AD$5,IF($Q$9=103,$AD$6,IF($Q$9=104,$AD$7,IF($Q$9=105,$AD$8,IF($Q$9=106,$AD$9,IF($Q$9=107,$AD$10,IF($Q$9=108,$AD$11,IF($Q$9=109,$AD$12,IF($Q$9=110,$AD$13,IF($Q$9=201,$AE$4,IF($Q$9=202,$AE$5,IF($Q$9=203,$AE$6,IF($Q$9=204,$AE$7,IF($Q$9=205,$AE$8,IF($Q$9=206,$AE$9,IF($Q$9=207,$AE$10,IF($Q$9=208,$AE$11,IF($Q$9=209,$AE$12,IF($Q$9=210,$AE$13,IF($Q$9=301,$AF$4,IF($Q$9=302,$AF$5,IF($Q$9=303,$AF$6,IF($Q$9=304,$AF$7,IF($Q$9=305,$AF$8,IF($Q$9=306,$AF$9,IF($Q$9=307,$AF$10,IF($Q$9=308,$AF$11,IF($Q$9=309,$AF$12,$AF$13))))))))))))))))))))))))))))))</f>
        <v>1.122896042426718</v>
      </c>
      <c r="G25" s="21">
        <f>(IF($Q$9=101,$AG$4,IF($Q$9=102,$AG$5,IF($Q$9=103,$AG$6,IF($Q$9=104,$AG$7,IF($Q$9=105,$AG$8,IF($Q$9=106,$AG$9,IF($Q$9=107,$AG$10,IF($Q$9=108,$AG$11,IF($Q$9=109,$AG$12,IF($Q$9=110,$AG$13,IF($Q$9=201,$AH$4,IF($Q$9=202,$AH$5,IF($Q$9=203,$AH$6,IF($Q$9=204,$AH$7,IF($Q$9=205,$AH$8,IF($Q$9=206,$AH$9,IF($Q$9=207,$AH$10,IF($Q$9=208,$AH$11,IF($Q$9=209,$AH$12,IF($Q$9=210,$AH$13,IF($Q$9=301,$AI$4,IF($Q$9=302,$AI$5,IF($Q$9=303,$AI$6,IF($Q$9=304,$AI$7,IF($Q$9=305,$AI$8,IF($Q$9=306,$AI$9,IF($Q$9=307,$AI$10,IF($Q$9=308,$AI$11,IF($Q$9=309,$AI$12,$AI$13))))))))))))))))))))))))))))))</f>
        <v>1.1000000000000001</v>
      </c>
      <c r="H25" s="22">
        <f>(IF($Q$9=101,$AJ$4,IF($Q$9=102,$AJ$5,IF($Q$9=103,$AJ$6,IF($Q$9=104,$AJ$7,IF($Q$9=105,$AJ$8,IF($Q$9=106,$AJ$9,IF($Q$9=107,$AJ$10,IF($Q$9=108,$AJ$11,IF($Q$9=109,$AJ$12,IF($Q$9=110,$AJ$13,IF($Q$9=201,$AK$4,IF($Q$9=202,$AK$5,IF($Q$9=203,$AK$6,IF($Q$9=204,$AK$7,IF($Q$9=205,$AK$8,IF($Q$9=206,$AK$9,IF($Q$9=207,$AK$10,IF($Q$9=208,$AK$11,IF($Q$9=209,$AK$12,IF($Q$9=210,$AK$13,IF($Q$9=301,$AL$4,IF($Q$9=302,$AL$5,IF($Q$9=303,$AL$6,IF($Q$9=304,$AL$7,IF($Q$9=305,$AL$8,IF($Q$9=306,$AL$9,IF($Q$9=307,$AL$10,IF($Q$9=308,$AL$11,IF($Q$9=309,$AL$12,$AL$13))))))))))))))))))))))))))))))</f>
        <v>0.82819708964923677</v>
      </c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</row>
    <row r="27" spans="1:38" ht="26" x14ac:dyDescent="0.6">
      <c r="A27" s="27" t="s">
        <v>26</v>
      </c>
    </row>
    <row r="29" spans="1:38" ht="15" thickBot="1" x14ac:dyDescent="0.4">
      <c r="A29" s="28" t="s">
        <v>43</v>
      </c>
      <c r="D29" s="100" t="s">
        <v>106</v>
      </c>
      <c r="E29" s="100"/>
      <c r="F29" s="100"/>
      <c r="G29" s="101"/>
      <c r="H29" s="23" t="s">
        <v>107</v>
      </c>
      <c r="I29" s="23" t="s">
        <v>108</v>
      </c>
      <c r="J29" s="102" t="s">
        <v>109</v>
      </c>
      <c r="K29" s="100"/>
      <c r="L29" s="100"/>
      <c r="M29" s="100"/>
      <c r="N29" s="100"/>
      <c r="O29" s="100"/>
      <c r="P29" s="100"/>
      <c r="Q29" s="101"/>
      <c r="R29" s="102" t="s">
        <v>110</v>
      </c>
      <c r="S29" s="100"/>
      <c r="T29" s="100"/>
      <c r="U29" s="100"/>
      <c r="V29" s="100"/>
    </row>
    <row r="30" spans="1:38" ht="131" thickBot="1" x14ac:dyDescent="0.4">
      <c r="A30" s="6"/>
      <c r="B30" s="23" t="s">
        <v>111</v>
      </c>
      <c r="C30" s="24" t="s">
        <v>27</v>
      </c>
      <c r="D30" s="88" t="s">
        <v>112</v>
      </c>
      <c r="E30" s="88" t="s">
        <v>113</v>
      </c>
      <c r="F30" s="88" t="s">
        <v>114</v>
      </c>
      <c r="G30" s="88" t="s">
        <v>115</v>
      </c>
      <c r="H30" s="88" t="s">
        <v>116</v>
      </c>
      <c r="I30" s="88" t="s">
        <v>117</v>
      </c>
      <c r="J30" s="88" t="s">
        <v>118</v>
      </c>
      <c r="K30" s="88" t="s">
        <v>119</v>
      </c>
      <c r="L30" s="88" t="s">
        <v>120</v>
      </c>
      <c r="M30" s="88" t="s">
        <v>121</v>
      </c>
      <c r="N30" s="88" t="s">
        <v>122</v>
      </c>
      <c r="O30" s="88" t="s">
        <v>123</v>
      </c>
      <c r="P30" s="88" t="s">
        <v>124</v>
      </c>
      <c r="Q30" s="88" t="s">
        <v>125</v>
      </c>
      <c r="R30" s="88" t="s">
        <v>126</v>
      </c>
      <c r="S30" s="88" t="s">
        <v>127</v>
      </c>
      <c r="T30" s="88" t="s">
        <v>128</v>
      </c>
      <c r="U30" s="88" t="s">
        <v>129</v>
      </c>
      <c r="V30" s="88" t="s">
        <v>130</v>
      </c>
      <c r="W30" s="88" t="s">
        <v>131</v>
      </c>
      <c r="X30" s="89" t="s">
        <v>132</v>
      </c>
    </row>
    <row r="31" spans="1:38" ht="15" thickBot="1" x14ac:dyDescent="0.4">
      <c r="B31" s="25" t="s">
        <v>133</v>
      </c>
      <c r="C31" s="26" t="s">
        <v>134</v>
      </c>
      <c r="D31" s="73">
        <f>D79*$C$25</f>
        <v>9.4146390798750729E-2</v>
      </c>
      <c r="E31" s="73">
        <f t="shared" ref="E31:F46" si="1">E79*$C$25</f>
        <v>1.0617420439284065E-2</v>
      </c>
      <c r="F31" s="73">
        <f t="shared" si="1"/>
        <v>3.0326604816171134E-2</v>
      </c>
      <c r="G31" s="73">
        <f>SUM(D31:F31)</f>
        <v>0.13509041605420594</v>
      </c>
      <c r="H31" s="73">
        <f t="shared" ref="H31:H67" si="2">H79*$D$25</f>
        <v>2.6419714740202054E-3</v>
      </c>
      <c r="I31" s="73">
        <f t="shared" ref="I31:I67" si="3">I79*$E$25</f>
        <v>5.0593911212789937E-4</v>
      </c>
      <c r="J31" s="73">
        <f>J79*$F$25</f>
        <v>0</v>
      </c>
      <c r="K31" s="73">
        <f>K79*$G$25</f>
        <v>3.0010249500000002E-2</v>
      </c>
      <c r="L31" s="73">
        <f>L79*$G$25</f>
        <v>0</v>
      </c>
      <c r="M31" s="73">
        <f>M79*$G$25</f>
        <v>0</v>
      </c>
      <c r="N31" s="73">
        <f>N79*$G$25</f>
        <v>0</v>
      </c>
      <c r="O31" s="73">
        <f>O79*$F$25</f>
        <v>0.42883896180327119</v>
      </c>
      <c r="P31" s="73">
        <f t="shared" ref="P31" si="4">P79*$F$25</f>
        <v>0</v>
      </c>
      <c r="Q31" s="73">
        <f>SUM(J31:P31)</f>
        <v>0.45884921130327117</v>
      </c>
      <c r="R31" s="73">
        <f>R79*$H$25</f>
        <v>0</v>
      </c>
      <c r="S31" s="73">
        <f t="shared" ref="S31:U31" si="5">S79*$H$25</f>
        <v>1.2495644718705796E-3</v>
      </c>
      <c r="T31" s="73">
        <f t="shared" si="5"/>
        <v>2.195880521200352E-2</v>
      </c>
      <c r="U31" s="73">
        <f t="shared" si="5"/>
        <v>6.9900332941043551E-3</v>
      </c>
      <c r="V31" s="74">
        <f>SUM(R31:U31)</f>
        <v>3.0198402977978454E-2</v>
      </c>
      <c r="W31" s="74">
        <f>G31+H31+I31+Q31+V31</f>
        <v>0.62728594092160372</v>
      </c>
      <c r="X31" s="74">
        <f t="shared" ref="X31:X67" si="6">X79*$H$25</f>
        <v>-5.4332058799403116E-2</v>
      </c>
      <c r="AG31" s="6"/>
      <c r="AH31" s="6"/>
      <c r="AI31" s="6"/>
    </row>
    <row r="32" spans="1:38" ht="15" thickBot="1" x14ac:dyDescent="0.4">
      <c r="B32" s="25" t="s">
        <v>135</v>
      </c>
      <c r="C32" s="26" t="s">
        <v>134</v>
      </c>
      <c r="D32" s="75">
        <f t="shared" ref="D32:F47" si="7">D80*$C$25</f>
        <v>9.3588699793081279E-2</v>
      </c>
      <c r="E32" s="75">
        <f t="shared" si="7"/>
        <v>1.060371564789208E-2</v>
      </c>
      <c r="F32" s="75">
        <f t="shared" si="1"/>
        <v>3.6695545252101322E-2</v>
      </c>
      <c r="G32" s="75">
        <f t="shared" ref="G32:G76" si="8">SUM(D32:F32)</f>
        <v>0.14088796069307469</v>
      </c>
      <c r="H32" s="75">
        <f t="shared" si="2"/>
        <v>2.638561298713659E-3</v>
      </c>
      <c r="I32" s="75">
        <f t="shared" si="3"/>
        <v>1.4500978934481467E-4</v>
      </c>
      <c r="J32" s="75">
        <f t="shared" ref="J32:J67" si="9">J80*$F$25</f>
        <v>0</v>
      </c>
      <c r="K32" s="75">
        <f t="shared" ref="K32:N47" si="10">K80*$G$25</f>
        <v>3.0008941600000002E-2</v>
      </c>
      <c r="L32" s="75">
        <f t="shared" si="10"/>
        <v>0</v>
      </c>
      <c r="M32" s="75">
        <f t="shared" si="10"/>
        <v>0</v>
      </c>
      <c r="N32" s="75">
        <f t="shared" si="10"/>
        <v>0</v>
      </c>
      <c r="O32" s="75">
        <f t="shared" ref="O32:P47" si="11">O80*$F$25</f>
        <v>0.42013743824921884</v>
      </c>
      <c r="P32" s="75">
        <f t="shared" si="11"/>
        <v>0</v>
      </c>
      <c r="Q32" s="76">
        <f t="shared" ref="Q32:Q76" si="12">SUM(J32:P32)</f>
        <v>0.45014637984921885</v>
      </c>
      <c r="R32" s="76">
        <f t="shared" ref="R32:U47" si="13">R80*$H$25</f>
        <v>0</v>
      </c>
      <c r="S32" s="76">
        <f t="shared" si="13"/>
        <v>1.2474700442505655E-3</v>
      </c>
      <c r="T32" s="76">
        <f t="shared" si="13"/>
        <v>2.2055219776195033E-2</v>
      </c>
      <c r="U32" s="76">
        <f t="shared" si="13"/>
        <v>2.0357959039704909E-3</v>
      </c>
      <c r="V32" s="76">
        <f t="shared" ref="V32:V76" si="14">SUM(R32:U32)</f>
        <v>2.533848572441609E-2</v>
      </c>
      <c r="W32" s="76">
        <f t="shared" ref="W32:W76" si="15">G32+H32+I32+Q32+V32</f>
        <v>0.61915639735476813</v>
      </c>
      <c r="X32" s="76">
        <f t="shared" si="6"/>
        <v>-6.0471338062285128E-2</v>
      </c>
    </row>
    <row r="33" spans="1:24" ht="15" thickBot="1" x14ac:dyDescent="0.4">
      <c r="B33" s="25" t="s">
        <v>136</v>
      </c>
      <c r="C33" s="26" t="s">
        <v>134</v>
      </c>
      <c r="D33" s="73">
        <f t="shared" si="7"/>
        <v>2.5159919774037508E-3</v>
      </c>
      <c r="E33" s="73">
        <f t="shared" si="7"/>
        <v>7.7466932761305945E-5</v>
      </c>
      <c r="F33" s="73">
        <f t="shared" si="1"/>
        <v>1.1242717435880742E-3</v>
      </c>
      <c r="G33" s="73">
        <f t="shared" si="8"/>
        <v>3.7177306537531313E-3</v>
      </c>
      <c r="H33" s="73">
        <f t="shared" si="2"/>
        <v>1.9276379376952995E-5</v>
      </c>
      <c r="I33" s="73">
        <f t="shared" si="3"/>
        <v>3.5788245328261404E-4</v>
      </c>
      <c r="J33" s="73">
        <f t="shared" si="9"/>
        <v>0</v>
      </c>
      <c r="K33" s="73">
        <f t="shared" si="10"/>
        <v>1.3888822200000001E-3</v>
      </c>
      <c r="L33" s="73">
        <f t="shared" si="10"/>
        <v>0</v>
      </c>
      <c r="M33" s="73">
        <f t="shared" si="10"/>
        <v>0</v>
      </c>
      <c r="N33" s="73">
        <f t="shared" si="10"/>
        <v>0</v>
      </c>
      <c r="O33" s="73">
        <f t="shared" si="11"/>
        <v>5.2071883003671583E-2</v>
      </c>
      <c r="P33" s="73">
        <f t="shared" si="11"/>
        <v>0</v>
      </c>
      <c r="Q33" s="74">
        <f t="shared" si="12"/>
        <v>5.3460765223671582E-2</v>
      </c>
      <c r="R33" s="74">
        <f t="shared" si="13"/>
        <v>0</v>
      </c>
      <c r="S33" s="74">
        <f t="shared" si="13"/>
        <v>1.3891089730800499E-5</v>
      </c>
      <c r="T33" s="74">
        <f t="shared" si="13"/>
        <v>6.2126799691660664E-5</v>
      </c>
      <c r="U33" s="74">
        <f t="shared" si="13"/>
        <v>4.8171432756535393E-3</v>
      </c>
      <c r="V33" s="74">
        <f t="shared" si="14"/>
        <v>4.8931611650760007E-3</v>
      </c>
      <c r="W33" s="74">
        <f t="shared" si="15"/>
        <v>6.2448815875160282E-2</v>
      </c>
      <c r="X33" s="74">
        <f t="shared" si="6"/>
        <v>-1.4092050098209706E-3</v>
      </c>
    </row>
    <row r="34" spans="1:24" ht="15" thickBot="1" x14ac:dyDescent="0.4">
      <c r="B34" s="25" t="s">
        <v>137</v>
      </c>
      <c r="C34" s="26" t="s">
        <v>134</v>
      </c>
      <c r="D34" s="75">
        <f t="shared" si="7"/>
        <v>1.4345627589705979E-4</v>
      </c>
      <c r="E34" s="75">
        <f t="shared" si="7"/>
        <v>4.1639354078589552E-6</v>
      </c>
      <c r="F34" s="75">
        <f t="shared" si="1"/>
        <v>4.4546275439770252E-5</v>
      </c>
      <c r="G34" s="75">
        <f t="shared" si="8"/>
        <v>1.92166486744689E-4</v>
      </c>
      <c r="H34" s="75">
        <f t="shared" si="2"/>
        <v>1.0361272141365614E-6</v>
      </c>
      <c r="I34" s="75">
        <f t="shared" si="3"/>
        <v>6.6223452685915351E-8</v>
      </c>
      <c r="J34" s="75">
        <f t="shared" si="9"/>
        <v>0</v>
      </c>
      <c r="K34" s="75">
        <f t="shared" si="10"/>
        <v>6.2561002899999996E-5</v>
      </c>
      <c r="L34" s="75">
        <f t="shared" si="10"/>
        <v>0</v>
      </c>
      <c r="M34" s="75">
        <f t="shared" si="10"/>
        <v>0</v>
      </c>
      <c r="N34" s="75">
        <f t="shared" si="10"/>
        <v>0</v>
      </c>
      <c r="O34" s="75">
        <f t="shared" si="11"/>
        <v>2.589026819825177E-4</v>
      </c>
      <c r="P34" s="75">
        <f t="shared" si="11"/>
        <v>0</v>
      </c>
      <c r="Q34" s="75">
        <f t="shared" si="12"/>
        <v>3.2146368488251769E-4</v>
      </c>
      <c r="R34" s="75">
        <f t="shared" si="13"/>
        <v>0</v>
      </c>
      <c r="S34" s="75">
        <f t="shared" si="13"/>
        <v>7.4537201396717208E-7</v>
      </c>
      <c r="T34" s="75">
        <f t="shared" si="13"/>
        <v>3.0769900462510619E-6</v>
      </c>
      <c r="U34" s="75">
        <f t="shared" si="13"/>
        <v>4.7706933449623081E-8</v>
      </c>
      <c r="V34" s="75">
        <f t="shared" si="14"/>
        <v>3.8700689936678568E-6</v>
      </c>
      <c r="W34" s="75">
        <f t="shared" si="15"/>
        <v>5.1860259128769703E-4</v>
      </c>
      <c r="X34" s="75">
        <f t="shared" si="6"/>
        <v>-3.7212956620496348E-5</v>
      </c>
    </row>
    <row r="35" spans="1:24" ht="15" thickBot="1" x14ac:dyDescent="0.4">
      <c r="B35" s="25" t="s">
        <v>138</v>
      </c>
      <c r="C35" s="26" t="s">
        <v>139</v>
      </c>
      <c r="D35" s="73">
        <f t="shared" si="7"/>
        <v>5.3118402859104087E-9</v>
      </c>
      <c r="E35" s="73">
        <f t="shared" si="7"/>
        <v>2.4540658822747047E-9</v>
      </c>
      <c r="F35" s="73">
        <f t="shared" si="1"/>
        <v>2.0751980089046735E-9</v>
      </c>
      <c r="G35" s="73">
        <f t="shared" si="8"/>
        <v>9.8411041770897857E-9</v>
      </c>
      <c r="H35" s="73">
        <f t="shared" si="2"/>
        <v>6.106541520048289E-10</v>
      </c>
      <c r="I35" s="73">
        <f t="shared" si="3"/>
        <v>2.3850212365807116E-11</v>
      </c>
      <c r="J35" s="73">
        <f t="shared" si="9"/>
        <v>0</v>
      </c>
      <c r="K35" s="73">
        <f t="shared" si="10"/>
        <v>1.8067328400000003E-9</v>
      </c>
      <c r="L35" s="73">
        <f t="shared" si="10"/>
        <v>0</v>
      </c>
      <c r="M35" s="73">
        <f t="shared" si="10"/>
        <v>0</v>
      </c>
      <c r="N35" s="73">
        <f t="shared" si="10"/>
        <v>0</v>
      </c>
      <c r="O35" s="73">
        <f t="shared" si="11"/>
        <v>4.4220947587277333E-8</v>
      </c>
      <c r="P35" s="73">
        <f t="shared" si="11"/>
        <v>0</v>
      </c>
      <c r="Q35" s="73">
        <f t="shared" si="12"/>
        <v>4.6027680427277331E-8</v>
      </c>
      <c r="R35" s="73">
        <f t="shared" si="13"/>
        <v>0</v>
      </c>
      <c r="S35" s="73">
        <f t="shared" si="13"/>
        <v>2.7200635200994006E-10</v>
      </c>
      <c r="T35" s="73">
        <f t="shared" si="13"/>
        <v>8.0844313143422472E-10</v>
      </c>
      <c r="U35" s="73">
        <f t="shared" si="13"/>
        <v>2.2897783600758418E-11</v>
      </c>
      <c r="V35" s="73">
        <f t="shared" si="14"/>
        <v>1.1033472670449231E-9</v>
      </c>
      <c r="W35" s="73">
        <f t="shared" si="15"/>
        <v>5.7606636235782676E-8</v>
      </c>
      <c r="X35" s="73">
        <f t="shared" si="6"/>
        <v>-2.4847232835638004E-9</v>
      </c>
    </row>
    <row r="36" spans="1:24" ht="15" thickBot="1" x14ac:dyDescent="0.4">
      <c r="B36" s="25" t="s">
        <v>140</v>
      </c>
      <c r="C36" s="26" t="s">
        <v>141</v>
      </c>
      <c r="D36" s="75">
        <f t="shared" si="7"/>
        <v>1.0145439754631154E-3</v>
      </c>
      <c r="E36" s="75">
        <f t="shared" si="7"/>
        <v>4.3046031982810335E-5</v>
      </c>
      <c r="F36" s="75">
        <f t="shared" si="1"/>
        <v>3.2899388824947254E-4</v>
      </c>
      <c r="G36" s="75">
        <f t="shared" si="8"/>
        <v>1.3865838956953983E-3</v>
      </c>
      <c r="H36" s="75">
        <f t="shared" si="2"/>
        <v>1.0711301114691144E-5</v>
      </c>
      <c r="I36" s="75">
        <f t="shared" si="3"/>
        <v>4.9796689212615042E-7</v>
      </c>
      <c r="J36" s="75">
        <f t="shared" si="9"/>
        <v>0</v>
      </c>
      <c r="K36" s="75">
        <f t="shared" si="10"/>
        <v>4.3673771900000003E-4</v>
      </c>
      <c r="L36" s="75">
        <f t="shared" si="10"/>
        <v>0</v>
      </c>
      <c r="M36" s="75">
        <f t="shared" si="10"/>
        <v>0</v>
      </c>
      <c r="N36" s="75">
        <f t="shared" si="10"/>
        <v>0</v>
      </c>
      <c r="O36" s="75">
        <f t="shared" si="11"/>
        <v>2.5156999116210444E-3</v>
      </c>
      <c r="P36" s="75">
        <f t="shared" si="11"/>
        <v>0</v>
      </c>
      <c r="Q36" s="75">
        <f t="shared" si="12"/>
        <v>2.9524376306210446E-3</v>
      </c>
      <c r="R36" s="75">
        <f t="shared" si="13"/>
        <v>0</v>
      </c>
      <c r="S36" s="75">
        <f t="shared" si="13"/>
        <v>4.8585135423151161E-6</v>
      </c>
      <c r="T36" s="75">
        <f t="shared" si="13"/>
        <v>5.1688877726152648E-5</v>
      </c>
      <c r="U36" s="75">
        <f t="shared" si="13"/>
        <v>1.4230535418161223E-6</v>
      </c>
      <c r="V36" s="75">
        <f t="shared" si="14"/>
        <v>5.7970444810283891E-5</v>
      </c>
      <c r="W36" s="75">
        <f t="shared" si="15"/>
        <v>4.4082012391335442E-3</v>
      </c>
      <c r="X36" s="75">
        <f t="shared" si="6"/>
        <v>-5.0647379304261347E-4</v>
      </c>
    </row>
    <row r="37" spans="1:24" ht="15" thickBot="1" x14ac:dyDescent="0.4">
      <c r="B37" s="25" t="s">
        <v>142</v>
      </c>
      <c r="C37" s="26" t="s">
        <v>143</v>
      </c>
      <c r="D37" s="73">
        <f t="shared" si="7"/>
        <v>5.0504702379276807E-5</v>
      </c>
      <c r="E37" s="73">
        <f t="shared" si="7"/>
        <v>6.8304094199930769E-7</v>
      </c>
      <c r="F37" s="73">
        <f t="shared" si="1"/>
        <v>1.6729772623426065E-5</v>
      </c>
      <c r="G37" s="73">
        <f t="shared" si="8"/>
        <v>6.7917515944702184E-5</v>
      </c>
      <c r="H37" s="73">
        <f t="shared" si="2"/>
        <v>1.6996356505348074E-7</v>
      </c>
      <c r="I37" s="73">
        <f t="shared" si="3"/>
        <v>1.1462631683667434E-8</v>
      </c>
      <c r="J37" s="73">
        <f t="shared" si="9"/>
        <v>0</v>
      </c>
      <c r="K37" s="73">
        <f t="shared" si="10"/>
        <v>1.5703932200000001E-5</v>
      </c>
      <c r="L37" s="73">
        <f t="shared" si="10"/>
        <v>0</v>
      </c>
      <c r="M37" s="73">
        <f t="shared" si="10"/>
        <v>0</v>
      </c>
      <c r="N37" s="73">
        <f t="shared" si="10"/>
        <v>0</v>
      </c>
      <c r="O37" s="73">
        <f t="shared" si="11"/>
        <v>1.4296691077152166E-4</v>
      </c>
      <c r="P37" s="73">
        <f t="shared" si="11"/>
        <v>0</v>
      </c>
      <c r="Q37" s="73">
        <f t="shared" si="12"/>
        <v>1.5867084297152166E-4</v>
      </c>
      <c r="R37" s="73">
        <f t="shared" si="13"/>
        <v>0</v>
      </c>
      <c r="S37" s="73">
        <f t="shared" si="13"/>
        <v>1.1590542075508822E-7</v>
      </c>
      <c r="T37" s="73">
        <f t="shared" si="13"/>
        <v>1.052388385423106E-5</v>
      </c>
      <c r="U37" s="73">
        <f t="shared" si="13"/>
        <v>1.6986304088369873E-7</v>
      </c>
      <c r="V37" s="73">
        <f t="shared" si="14"/>
        <v>1.0809652315869848E-5</v>
      </c>
      <c r="W37" s="73">
        <f t="shared" si="15"/>
        <v>2.3757943742883084E-4</v>
      </c>
      <c r="X37" s="73">
        <f t="shared" si="6"/>
        <v>-3.5823098625968414E-5</v>
      </c>
    </row>
    <row r="38" spans="1:24" ht="15" thickBot="1" x14ac:dyDescent="0.4">
      <c r="B38" s="25" t="s">
        <v>144</v>
      </c>
      <c r="C38" s="26" t="s">
        <v>145</v>
      </c>
      <c r="D38" s="75">
        <f t="shared" si="7"/>
        <v>2.2509993127216692E-4</v>
      </c>
      <c r="E38" s="75">
        <f t="shared" si="7"/>
        <v>1.2963628966312873E-5</v>
      </c>
      <c r="F38" s="75">
        <f t="shared" si="1"/>
        <v>7.2419993571824098E-5</v>
      </c>
      <c r="G38" s="75">
        <f t="shared" si="8"/>
        <v>3.1048355381030389E-4</v>
      </c>
      <c r="H38" s="75">
        <f t="shared" si="2"/>
        <v>3.2257870622610255E-6</v>
      </c>
      <c r="I38" s="75">
        <f t="shared" si="3"/>
        <v>2.109326156283597E-7</v>
      </c>
      <c r="J38" s="75">
        <f t="shared" si="9"/>
        <v>0</v>
      </c>
      <c r="K38" s="75">
        <f t="shared" si="10"/>
        <v>3.5252257700000005E-4</v>
      </c>
      <c r="L38" s="75">
        <f t="shared" si="10"/>
        <v>0</v>
      </c>
      <c r="M38" s="75">
        <f t="shared" si="10"/>
        <v>0</v>
      </c>
      <c r="N38" s="75">
        <f t="shared" si="10"/>
        <v>0</v>
      </c>
      <c r="O38" s="75">
        <f t="shared" si="11"/>
        <v>5.5235373108158676E-4</v>
      </c>
      <c r="P38" s="75">
        <f t="shared" si="11"/>
        <v>0</v>
      </c>
      <c r="Q38" s="75">
        <f t="shared" si="12"/>
        <v>9.0487630808158681E-4</v>
      </c>
      <c r="R38" s="75">
        <f t="shared" si="13"/>
        <v>0</v>
      </c>
      <c r="S38" s="75">
        <f t="shared" si="13"/>
        <v>1.3317855599791048E-6</v>
      </c>
      <c r="T38" s="75">
        <f t="shared" si="13"/>
        <v>1.2198124024417293E-5</v>
      </c>
      <c r="U38" s="75">
        <f t="shared" si="13"/>
        <v>4.9357010969718794E-6</v>
      </c>
      <c r="V38" s="75">
        <f t="shared" si="14"/>
        <v>1.8465610681368277E-5</v>
      </c>
      <c r="W38" s="75">
        <f t="shared" si="15"/>
        <v>1.2372621922511484E-3</v>
      </c>
      <c r="X38" s="75">
        <f t="shared" si="6"/>
        <v>-7.2704658806618336E-5</v>
      </c>
    </row>
    <row r="39" spans="1:24" ht="15" thickBot="1" x14ac:dyDescent="0.4">
      <c r="B39" s="25" t="s">
        <v>146</v>
      </c>
      <c r="C39" s="26" t="s">
        <v>147</v>
      </c>
      <c r="D39" s="73">
        <f t="shared" si="7"/>
        <v>2.2250826806645128E-3</v>
      </c>
      <c r="E39" s="73">
        <f t="shared" si="7"/>
        <v>1.4166262659544133E-4</v>
      </c>
      <c r="F39" s="73">
        <f t="shared" si="1"/>
        <v>7.8047451131254522E-4</v>
      </c>
      <c r="G39" s="73">
        <f t="shared" si="8"/>
        <v>3.1472198185724994E-3</v>
      </c>
      <c r="H39" s="73">
        <f t="shared" si="2"/>
        <v>3.5250427710552769E-5</v>
      </c>
      <c r="I39" s="73">
        <f t="shared" si="3"/>
        <v>1.6197758689166322E-6</v>
      </c>
      <c r="J39" s="73">
        <f t="shared" si="9"/>
        <v>0</v>
      </c>
      <c r="K39" s="73">
        <f t="shared" si="10"/>
        <v>3.7859736200000007E-4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3">
        <f t="shared" si="11"/>
        <v>4.3081940232433868E-3</v>
      </c>
      <c r="P39" s="73">
        <f t="shared" si="11"/>
        <v>0</v>
      </c>
      <c r="Q39" s="73">
        <f t="shared" si="12"/>
        <v>4.6867913852433867E-3</v>
      </c>
      <c r="R39" s="73">
        <f t="shared" si="13"/>
        <v>0</v>
      </c>
      <c r="S39" s="73">
        <f t="shared" si="13"/>
        <v>1.4527066416927596E-5</v>
      </c>
      <c r="T39" s="73">
        <f t="shared" si="13"/>
        <v>1.1820910893374383E-4</v>
      </c>
      <c r="U39" s="73">
        <f t="shared" si="13"/>
        <v>5.9559078968036495E-6</v>
      </c>
      <c r="V39" s="73">
        <f t="shared" si="14"/>
        <v>1.3869208324747507E-4</v>
      </c>
      <c r="W39" s="73">
        <f t="shared" si="15"/>
        <v>8.0095734906428309E-3</v>
      </c>
      <c r="X39" s="73">
        <f t="shared" si="6"/>
        <v>-7.3027161237919011E-4</v>
      </c>
    </row>
    <row r="40" spans="1:24" ht="15" thickBot="1" x14ac:dyDescent="0.4">
      <c r="A40" s="28"/>
      <c r="B40" s="25" t="s">
        <v>148</v>
      </c>
      <c r="C40" s="26" t="s">
        <v>149</v>
      </c>
      <c r="D40" s="75">
        <f t="shared" si="7"/>
        <v>4.0206288837340957E-4</v>
      </c>
      <c r="E40" s="75">
        <f t="shared" si="7"/>
        <v>4.3386650662551908E-5</v>
      </c>
      <c r="F40" s="75">
        <f t="shared" si="1"/>
        <v>1.5587641721273647E-4</v>
      </c>
      <c r="G40" s="75">
        <f t="shared" si="8"/>
        <v>6.0132595624869795E-4</v>
      </c>
      <c r="H40" s="75">
        <f t="shared" si="2"/>
        <v>1.0796058456045222E-5</v>
      </c>
      <c r="I40" s="75">
        <f t="shared" si="3"/>
        <v>4.9905414944728223E-7</v>
      </c>
      <c r="J40" s="75">
        <f t="shared" si="9"/>
        <v>0</v>
      </c>
      <c r="K40" s="75">
        <f t="shared" si="10"/>
        <v>1.2071368100000001E-4</v>
      </c>
      <c r="L40" s="75">
        <f t="shared" si="10"/>
        <v>0</v>
      </c>
      <c r="M40" s="75">
        <f t="shared" si="10"/>
        <v>0</v>
      </c>
      <c r="N40" s="75">
        <f t="shared" si="10"/>
        <v>0</v>
      </c>
      <c r="O40" s="75">
        <f t="shared" si="11"/>
        <v>1.1952047084995781E-3</v>
      </c>
      <c r="P40" s="75">
        <f t="shared" si="11"/>
        <v>0</v>
      </c>
      <c r="Q40" s="75">
        <f t="shared" si="12"/>
        <v>1.3159183894995781E-3</v>
      </c>
      <c r="R40" s="75">
        <f t="shared" si="13"/>
        <v>0</v>
      </c>
      <c r="S40" s="75">
        <f t="shared" si="13"/>
        <v>4.5386294561133603E-6</v>
      </c>
      <c r="T40" s="75">
        <f t="shared" si="13"/>
        <v>9.0029032118785945E-5</v>
      </c>
      <c r="U40" s="75">
        <f t="shared" si="13"/>
        <v>2.0322584257414722E-6</v>
      </c>
      <c r="V40" s="75">
        <f t="shared" si="14"/>
        <v>9.6599920000640775E-5</v>
      </c>
      <c r="W40" s="75">
        <f t="shared" si="15"/>
        <v>2.0251393783544095E-3</v>
      </c>
      <c r="X40" s="75">
        <f t="shared" si="6"/>
        <v>-2.6391883350812648E-4</v>
      </c>
    </row>
    <row r="41" spans="1:24" ht="15" thickBot="1" x14ac:dyDescent="0.4">
      <c r="A41" s="6"/>
      <c r="B41" s="25" t="s">
        <v>150</v>
      </c>
      <c r="C41" s="26" t="s">
        <v>151</v>
      </c>
      <c r="D41" s="73">
        <f t="shared" si="7"/>
        <v>7.2985203373904009E-6</v>
      </c>
      <c r="E41" s="73">
        <f t="shared" si="7"/>
        <v>3.6872707368251033E-8</v>
      </c>
      <c r="F41" s="73">
        <f t="shared" si="1"/>
        <v>1.3727775556430875E-6</v>
      </c>
      <c r="G41" s="73">
        <f t="shared" si="8"/>
        <v>8.7081706004017392E-6</v>
      </c>
      <c r="H41" s="73">
        <f t="shared" si="2"/>
        <v>9.1751702095474319E-9</v>
      </c>
      <c r="I41" s="73">
        <f t="shared" si="3"/>
        <v>6.9565170599219158E-10</v>
      </c>
      <c r="J41" s="73">
        <f t="shared" si="9"/>
        <v>0</v>
      </c>
      <c r="K41" s="73">
        <f t="shared" si="10"/>
        <v>3.4437731900000003E-6</v>
      </c>
      <c r="L41" s="73">
        <f t="shared" si="10"/>
        <v>0</v>
      </c>
      <c r="M41" s="73">
        <f t="shared" si="10"/>
        <v>0</v>
      </c>
      <c r="N41" s="73">
        <f t="shared" si="10"/>
        <v>0</v>
      </c>
      <c r="O41" s="73">
        <f t="shared" si="11"/>
        <v>1.6377419689560963E-5</v>
      </c>
      <c r="P41" s="73">
        <f t="shared" si="11"/>
        <v>0</v>
      </c>
      <c r="Q41" s="73">
        <f t="shared" si="12"/>
        <v>1.9821192879560961E-5</v>
      </c>
      <c r="R41" s="73">
        <f t="shared" si="13"/>
        <v>0</v>
      </c>
      <c r="S41" s="73">
        <f t="shared" si="13"/>
        <v>7.7510703909991735E-9</v>
      </c>
      <c r="T41" s="73">
        <f t="shared" si="13"/>
        <v>8.6819470245442877E-9</v>
      </c>
      <c r="U41" s="73">
        <f t="shared" si="13"/>
        <v>4.917580310289773E-10</v>
      </c>
      <c r="V41" s="73">
        <f t="shared" si="14"/>
        <v>1.6924775446572438E-8</v>
      </c>
      <c r="W41" s="73">
        <f t="shared" si="15"/>
        <v>2.8556159077324812E-5</v>
      </c>
      <c r="X41" s="73">
        <f t="shared" si="6"/>
        <v>-3.4463494671125371E-6</v>
      </c>
    </row>
    <row r="42" spans="1:24" ht="15" thickBot="1" x14ac:dyDescent="0.4">
      <c r="B42" s="25" t="s">
        <v>152</v>
      </c>
      <c r="C42" s="26" t="s">
        <v>41</v>
      </c>
      <c r="D42" s="75">
        <f t="shared" si="7"/>
        <v>1.0512419130595292</v>
      </c>
      <c r="E42" s="75">
        <f t="shared" si="7"/>
        <v>0.16032081141448018</v>
      </c>
      <c r="F42" s="75">
        <f t="shared" si="1"/>
        <v>0.42894177109326581</v>
      </c>
      <c r="G42" s="75">
        <f t="shared" si="8"/>
        <v>1.6405044955672752</v>
      </c>
      <c r="H42" s="75">
        <f t="shared" si="2"/>
        <v>3.9893212183243779E-2</v>
      </c>
      <c r="I42" s="75">
        <f t="shared" si="3"/>
        <v>2.0271568390405502E-3</v>
      </c>
      <c r="J42" s="75">
        <f t="shared" si="9"/>
        <v>0</v>
      </c>
      <c r="K42" s="75">
        <f t="shared" si="10"/>
        <v>0.32047891700000003</v>
      </c>
      <c r="L42" s="75">
        <f t="shared" si="10"/>
        <v>0</v>
      </c>
      <c r="M42" s="75">
        <f t="shared" si="10"/>
        <v>0</v>
      </c>
      <c r="N42" s="75">
        <f t="shared" si="10"/>
        <v>0</v>
      </c>
      <c r="O42" s="75">
        <f t="shared" si="11"/>
        <v>57.539111120385499</v>
      </c>
      <c r="P42" s="75">
        <f t="shared" si="11"/>
        <v>0</v>
      </c>
      <c r="Q42" s="75">
        <f t="shared" si="12"/>
        <v>57.859590037385502</v>
      </c>
      <c r="R42" s="75">
        <f t="shared" si="13"/>
        <v>0</v>
      </c>
      <c r="S42" s="75">
        <f t="shared" si="13"/>
        <v>1.8546026962379038E-2</v>
      </c>
      <c r="T42" s="75">
        <f t="shared" si="13"/>
        <v>0.2620744385894776</v>
      </c>
      <c r="U42" s="75">
        <f t="shared" si="13"/>
        <v>1.8495746288869346E-3</v>
      </c>
      <c r="V42" s="75">
        <f t="shared" si="14"/>
        <v>0.28247004018074356</v>
      </c>
      <c r="W42" s="75">
        <f t="shared" si="15"/>
        <v>59.824484942155799</v>
      </c>
      <c r="X42" s="75">
        <f t="shared" si="6"/>
        <v>-0.61910988922236954</v>
      </c>
    </row>
    <row r="43" spans="1:24" ht="15" thickBot="1" x14ac:dyDescent="0.4">
      <c r="B43" s="25" t="s">
        <v>153</v>
      </c>
      <c r="C43" s="26" t="s">
        <v>154</v>
      </c>
      <c r="D43" s="73">
        <f t="shared" si="7"/>
        <v>3.1631813982480717E-2</v>
      </c>
      <c r="E43" s="73">
        <f t="shared" si="7"/>
        <v>4.800961361496308E-4</v>
      </c>
      <c r="F43" s="73">
        <f t="shared" si="1"/>
        <v>9.831735138695695E-3</v>
      </c>
      <c r="G43" s="73">
        <f t="shared" si="8"/>
        <v>4.1943645257326044E-2</v>
      </c>
      <c r="H43" s="73">
        <f t="shared" si="2"/>
        <v>1.1946406904871776E-4</v>
      </c>
      <c r="I43" s="73">
        <f t="shared" si="3"/>
        <v>9.4028817412797139E-6</v>
      </c>
      <c r="J43" s="73">
        <f t="shared" si="9"/>
        <v>0</v>
      </c>
      <c r="K43" s="73">
        <f t="shared" si="10"/>
        <v>1.0483821920000001E-2</v>
      </c>
      <c r="L43" s="73">
        <f t="shared" si="10"/>
        <v>0</v>
      </c>
      <c r="M43" s="73">
        <f t="shared" si="10"/>
        <v>0</v>
      </c>
      <c r="N43" s="73">
        <f t="shared" si="10"/>
        <v>0</v>
      </c>
      <c r="O43" s="73">
        <f t="shared" si="11"/>
        <v>0.15691947800461573</v>
      </c>
      <c r="P43" s="73">
        <f t="shared" si="11"/>
        <v>0</v>
      </c>
      <c r="Q43" s="73">
        <f t="shared" si="12"/>
        <v>0.16740329992461572</v>
      </c>
      <c r="R43" s="73">
        <f t="shared" si="13"/>
        <v>0</v>
      </c>
      <c r="S43" s="73">
        <f t="shared" si="13"/>
        <v>7.1931710744819606E-5</v>
      </c>
      <c r="T43" s="73">
        <f t="shared" si="13"/>
        <v>1.0437019230680289E-3</v>
      </c>
      <c r="U43" s="73">
        <f t="shared" si="13"/>
        <v>5.3288766502615633E-5</v>
      </c>
      <c r="V43" s="73">
        <f t="shared" si="14"/>
        <v>1.1689224003154641E-3</v>
      </c>
      <c r="W43" s="73">
        <f t="shared" si="15"/>
        <v>0.21064473453304722</v>
      </c>
      <c r="X43" s="73">
        <f t="shared" si="6"/>
        <v>-1.1773753351089756E-2</v>
      </c>
    </row>
    <row r="44" spans="1:24" ht="15" thickBot="1" x14ac:dyDescent="0.4">
      <c r="B44" s="25" t="s">
        <v>155</v>
      </c>
      <c r="C44" s="26" t="s">
        <v>156</v>
      </c>
      <c r="D44" s="75">
        <f t="shared" si="7"/>
        <v>9.9652641828235202E-9</v>
      </c>
      <c r="E44" s="75">
        <f t="shared" si="7"/>
        <v>9.1516532289949882E-10</v>
      </c>
      <c r="F44" s="75">
        <f t="shared" si="1"/>
        <v>3.7040832162090442E-9</v>
      </c>
      <c r="G44" s="75">
        <f t="shared" si="8"/>
        <v>1.4584512721932063E-8</v>
      </c>
      <c r="H44" s="75">
        <f t="shared" si="2"/>
        <v>2.2772392119215175E-10</v>
      </c>
      <c r="I44" s="75">
        <f t="shared" si="3"/>
        <v>7.252560198402289E-12</v>
      </c>
      <c r="J44" s="75">
        <f t="shared" si="9"/>
        <v>0</v>
      </c>
      <c r="K44" s="75">
        <f t="shared" si="10"/>
        <v>2.7559052400000001E-9</v>
      </c>
      <c r="L44" s="75">
        <f t="shared" si="10"/>
        <v>0</v>
      </c>
      <c r="M44" s="75">
        <f t="shared" si="10"/>
        <v>0</v>
      </c>
      <c r="N44" s="75">
        <f t="shared" si="10"/>
        <v>0</v>
      </c>
      <c r="O44" s="75">
        <f t="shared" si="11"/>
        <v>2.5500061823508486E-8</v>
      </c>
      <c r="P44" s="75">
        <f t="shared" si="11"/>
        <v>0</v>
      </c>
      <c r="Q44" s="75">
        <f t="shared" si="12"/>
        <v>2.8255967063508487E-8</v>
      </c>
      <c r="R44" s="75">
        <f t="shared" si="13"/>
        <v>0</v>
      </c>
      <c r="S44" s="75">
        <f t="shared" si="13"/>
        <v>7.8810097108220203E-11</v>
      </c>
      <c r="T44" s="75">
        <f t="shared" si="13"/>
        <v>9.5209578835930743E-10</v>
      </c>
      <c r="U44" s="75">
        <f t="shared" si="13"/>
        <v>1.3746036807928062E-11</v>
      </c>
      <c r="V44" s="75">
        <f t="shared" si="14"/>
        <v>1.0446519222754558E-9</v>
      </c>
      <c r="W44" s="75">
        <f t="shared" si="15"/>
        <v>4.4120108189106566E-8</v>
      </c>
      <c r="X44" s="75">
        <f t="shared" si="6"/>
        <v>-4.6343091610272304E-9</v>
      </c>
    </row>
    <row r="45" spans="1:24" ht="15" thickBot="1" x14ac:dyDescent="0.4">
      <c r="B45" s="25" t="s">
        <v>157</v>
      </c>
      <c r="C45" s="26" t="s">
        <v>158</v>
      </c>
      <c r="D45" s="73">
        <f t="shared" si="7"/>
        <v>8.3993724535401139E-3</v>
      </c>
      <c r="E45" s="73">
        <f t="shared" si="7"/>
        <v>8.2416558417331386E-4</v>
      </c>
      <c r="F45" s="73">
        <f t="shared" si="1"/>
        <v>3.2316873916935851E-3</v>
      </c>
      <c r="G45" s="73">
        <f t="shared" si="8"/>
        <v>1.2455225429407014E-2</v>
      </c>
      <c r="H45" s="73">
        <f t="shared" si="2"/>
        <v>2.0508013489625222E-4</v>
      </c>
      <c r="I45" s="73">
        <f t="shared" si="3"/>
        <v>3.0306949665643027E-5</v>
      </c>
      <c r="J45" s="73">
        <f t="shared" si="9"/>
        <v>0</v>
      </c>
      <c r="K45" s="73">
        <f t="shared" si="10"/>
        <v>7.9347866400000001E-3</v>
      </c>
      <c r="L45" s="73">
        <f t="shared" si="10"/>
        <v>0</v>
      </c>
      <c r="M45" s="73">
        <f t="shared" si="10"/>
        <v>0</v>
      </c>
      <c r="N45" s="73">
        <f t="shared" si="10"/>
        <v>0</v>
      </c>
      <c r="O45" s="73">
        <f t="shared" si="11"/>
        <v>2.6310848910942699</v>
      </c>
      <c r="P45" s="73">
        <f t="shared" si="11"/>
        <v>0</v>
      </c>
      <c r="Q45" s="73">
        <f t="shared" si="12"/>
        <v>2.6390196777342698</v>
      </c>
      <c r="R45" s="73">
        <f t="shared" si="13"/>
        <v>0</v>
      </c>
      <c r="S45" s="73">
        <f t="shared" si="13"/>
        <v>1.0341943861182735E-4</v>
      </c>
      <c r="T45" s="73">
        <f t="shared" si="13"/>
        <v>6.1553756045981819E-4</v>
      </c>
      <c r="U45" s="73">
        <f t="shared" si="13"/>
        <v>1.2527124490083365E-5</v>
      </c>
      <c r="V45" s="73">
        <f t="shared" si="14"/>
        <v>7.314841235617289E-4</v>
      </c>
      <c r="W45" s="73">
        <f t="shared" si="15"/>
        <v>2.6524417743718005</v>
      </c>
      <c r="X45" s="73">
        <f t="shared" si="6"/>
        <v>-3.0975912003969597E-3</v>
      </c>
    </row>
    <row r="46" spans="1:24" ht="15" thickBot="1" x14ac:dyDescent="0.4">
      <c r="B46" s="25" t="s">
        <v>159</v>
      </c>
      <c r="C46" s="26" t="s">
        <v>160</v>
      </c>
      <c r="D46" s="75">
        <f t="shared" si="7"/>
        <v>4.6459440721949363</v>
      </c>
      <c r="E46" s="75">
        <f t="shared" si="7"/>
        <v>0.12512424303934008</v>
      </c>
      <c r="F46" s="75">
        <f t="shared" si="1"/>
        <v>1.3878613512319531</v>
      </c>
      <c r="G46" s="75">
        <f t="shared" si="8"/>
        <v>6.1589296664662294</v>
      </c>
      <c r="H46" s="75">
        <f t="shared" si="2"/>
        <v>3.1135120525702088E-2</v>
      </c>
      <c r="I46" s="75">
        <f t="shared" si="3"/>
        <v>2.0248952936683081E-3</v>
      </c>
      <c r="J46" s="75">
        <f t="shared" si="9"/>
        <v>0</v>
      </c>
      <c r="K46" s="75">
        <f t="shared" si="10"/>
        <v>2.7641016700000005</v>
      </c>
      <c r="L46" s="75">
        <f t="shared" si="10"/>
        <v>0</v>
      </c>
      <c r="M46" s="75">
        <f t="shared" si="10"/>
        <v>0</v>
      </c>
      <c r="N46" s="75">
        <f t="shared" si="10"/>
        <v>0</v>
      </c>
      <c r="O46" s="75">
        <f t="shared" si="11"/>
        <v>16.926038623489596</v>
      </c>
      <c r="P46" s="75">
        <f t="shared" si="11"/>
        <v>0</v>
      </c>
      <c r="Q46" s="75">
        <f t="shared" si="12"/>
        <v>19.690140293489598</v>
      </c>
      <c r="R46" s="75">
        <f t="shared" si="13"/>
        <v>0</v>
      </c>
      <c r="S46" s="75">
        <f t="shared" si="13"/>
        <v>1.6261934755061602E-2</v>
      </c>
      <c r="T46" s="75">
        <f t="shared" si="13"/>
        <v>0.53777506310144885</v>
      </c>
      <c r="U46" s="75">
        <f t="shared" si="13"/>
        <v>2.1640544806196021E-2</v>
      </c>
      <c r="V46" s="75">
        <f t="shared" si="14"/>
        <v>0.57567754266270654</v>
      </c>
      <c r="W46" s="75">
        <f t="shared" si="15"/>
        <v>26.457907518437903</v>
      </c>
      <c r="X46" s="75">
        <f t="shared" si="6"/>
        <v>-2.1911682453996657</v>
      </c>
    </row>
    <row r="47" spans="1:24" ht="15" thickBot="1" x14ac:dyDescent="0.4">
      <c r="B47" s="25" t="s">
        <v>161</v>
      </c>
      <c r="C47" s="26" t="s">
        <v>162</v>
      </c>
      <c r="D47" s="73">
        <f t="shared" si="7"/>
        <v>4.3385686265401475E-10</v>
      </c>
      <c r="E47" s="73">
        <f t="shared" si="7"/>
        <v>4.0522561626903547E-12</v>
      </c>
      <c r="F47" s="73">
        <f t="shared" si="7"/>
        <v>1.9691185087687056E-10</v>
      </c>
      <c r="G47" s="73">
        <f t="shared" si="8"/>
        <v>6.3482096969357566E-10</v>
      </c>
      <c r="H47" s="73">
        <f t="shared" si="2"/>
        <v>1.0083376573529894E-12</v>
      </c>
      <c r="I47" s="73">
        <f t="shared" si="3"/>
        <v>1.2644542426300009E-13</v>
      </c>
      <c r="J47" s="73">
        <f t="shared" si="9"/>
        <v>0</v>
      </c>
      <c r="K47" s="73">
        <f t="shared" si="10"/>
        <v>6.9984544300000016E-11</v>
      </c>
      <c r="L47" s="73">
        <f t="shared" si="10"/>
        <v>0</v>
      </c>
      <c r="M47" s="73">
        <f t="shared" si="10"/>
        <v>0</v>
      </c>
      <c r="N47" s="73">
        <f t="shared" si="10"/>
        <v>0</v>
      </c>
      <c r="O47" s="73">
        <f t="shared" si="11"/>
        <v>4.8596134599018331E-10</v>
      </c>
      <c r="P47" s="73">
        <f t="shared" si="11"/>
        <v>0</v>
      </c>
      <c r="Q47" s="73">
        <f t="shared" si="12"/>
        <v>5.5594589029018336E-10</v>
      </c>
      <c r="R47" s="73">
        <f t="shared" si="13"/>
        <v>0</v>
      </c>
      <c r="S47" s="73">
        <f t="shared" si="13"/>
        <v>6.8467060026879118E-13</v>
      </c>
      <c r="T47" s="73">
        <f t="shared" si="13"/>
        <v>1.4325098961857375E-10</v>
      </c>
      <c r="U47" s="73">
        <f t="shared" si="13"/>
        <v>6.1160875082396927E-13</v>
      </c>
      <c r="V47" s="73">
        <f t="shared" si="14"/>
        <v>1.4454726896966651E-10</v>
      </c>
      <c r="W47" s="73">
        <f t="shared" si="15"/>
        <v>1.3364489120350413E-9</v>
      </c>
      <c r="X47" s="73">
        <f t="shared" si="6"/>
        <v>-3.2215938378417814E-10</v>
      </c>
    </row>
    <row r="48" spans="1:24" ht="15" thickBot="1" x14ac:dyDescent="0.4">
      <c r="B48" s="25" t="s">
        <v>163</v>
      </c>
      <c r="C48" s="26" t="s">
        <v>162</v>
      </c>
      <c r="D48" s="75">
        <f t="shared" ref="D48:F63" si="16">D96*$C$25</f>
        <v>4.618909744182213E-9</v>
      </c>
      <c r="E48" s="75">
        <f t="shared" si="16"/>
        <v>1.3119546182015954E-10</v>
      </c>
      <c r="F48" s="75">
        <f t="shared" si="16"/>
        <v>1.3742009358098752E-9</v>
      </c>
      <c r="G48" s="75">
        <f t="shared" si="8"/>
        <v>6.1243061418122478E-9</v>
      </c>
      <c r="H48" s="75">
        <f t="shared" si="2"/>
        <v>3.2645845236617441E-11</v>
      </c>
      <c r="I48" s="75">
        <f t="shared" si="3"/>
        <v>1.9016756590433281E-12</v>
      </c>
      <c r="J48" s="75">
        <f t="shared" si="9"/>
        <v>0</v>
      </c>
      <c r="K48" s="75">
        <f t="shared" ref="K48:N63" si="17">K96*$G$25</f>
        <v>2.4200475200000003E-9</v>
      </c>
      <c r="L48" s="75">
        <f t="shared" si="17"/>
        <v>0</v>
      </c>
      <c r="M48" s="75">
        <f t="shared" si="17"/>
        <v>0</v>
      </c>
      <c r="N48" s="75">
        <f t="shared" si="17"/>
        <v>0</v>
      </c>
      <c r="O48" s="75">
        <f t="shared" ref="O48:P63" si="18">O96*$F$25</f>
        <v>1.1771468557932928E-8</v>
      </c>
      <c r="P48" s="75">
        <f t="shared" si="18"/>
        <v>0</v>
      </c>
      <c r="Q48" s="75">
        <f t="shared" si="12"/>
        <v>1.4191516077932927E-8</v>
      </c>
      <c r="R48" s="75">
        <f t="shared" ref="R48:U63" si="19">R96*$H$25</f>
        <v>0</v>
      </c>
      <c r="S48" s="75">
        <f t="shared" si="19"/>
        <v>1.6107849514729452E-11</v>
      </c>
      <c r="T48" s="75">
        <f t="shared" si="19"/>
        <v>1.8239722409757718E-10</v>
      </c>
      <c r="U48" s="75">
        <f t="shared" si="19"/>
        <v>2.3345192232528728E-11</v>
      </c>
      <c r="V48" s="75">
        <f t="shared" si="14"/>
        <v>2.2185026584483537E-10</v>
      </c>
      <c r="W48" s="75">
        <f t="shared" si="15"/>
        <v>2.0572220006485673E-8</v>
      </c>
      <c r="X48" s="75">
        <f t="shared" si="6"/>
        <v>-3.3687330720027532E-9</v>
      </c>
    </row>
    <row r="49" spans="1:24" ht="15" thickBot="1" x14ac:dyDescent="0.4">
      <c r="B49" s="25" t="s">
        <v>164</v>
      </c>
      <c r="C49" s="26" t="s">
        <v>165</v>
      </c>
      <c r="D49" s="73">
        <f t="shared" si="16"/>
        <v>0.4396304655817786</v>
      </c>
      <c r="E49" s="73">
        <f t="shared" si="16"/>
        <v>0.1101481448086558</v>
      </c>
      <c r="F49" s="73">
        <f t="shared" si="16"/>
        <v>1.229783490105643</v>
      </c>
      <c r="G49" s="73">
        <f t="shared" si="8"/>
        <v>1.7795621004960775</v>
      </c>
      <c r="H49" s="73">
        <f t="shared" si="2"/>
        <v>2.7408563582874607E-2</v>
      </c>
      <c r="I49" s="73">
        <f t="shared" si="3"/>
        <v>7.8619492937351807E-4</v>
      </c>
      <c r="J49" s="73">
        <f t="shared" si="9"/>
        <v>0</v>
      </c>
      <c r="K49" s="73">
        <f t="shared" si="17"/>
        <v>0.41881521000000005</v>
      </c>
      <c r="L49" s="73">
        <f t="shared" si="17"/>
        <v>0</v>
      </c>
      <c r="M49" s="73">
        <f t="shared" si="17"/>
        <v>0</v>
      </c>
      <c r="N49" s="73">
        <f t="shared" si="17"/>
        <v>0</v>
      </c>
      <c r="O49" s="73">
        <f t="shared" si="18"/>
        <v>2.5568350746328665</v>
      </c>
      <c r="P49" s="73">
        <f t="shared" si="18"/>
        <v>0</v>
      </c>
      <c r="Q49" s="73">
        <f t="shared" si="12"/>
        <v>2.9756502846328665</v>
      </c>
      <c r="R49" s="73">
        <f t="shared" si="19"/>
        <v>0</v>
      </c>
      <c r="S49" s="73">
        <f t="shared" si="19"/>
        <v>9.0574433030203554E-3</v>
      </c>
      <c r="T49" s="73">
        <f t="shared" si="19"/>
        <v>4.5141867925868336E-2</v>
      </c>
      <c r="U49" s="73">
        <f t="shared" si="19"/>
        <v>2.1417093918620297E-3</v>
      </c>
      <c r="V49" s="73">
        <f t="shared" si="14"/>
        <v>5.634102062075072E-2</v>
      </c>
      <c r="W49" s="73">
        <f t="shared" si="15"/>
        <v>4.8397481642619429</v>
      </c>
      <c r="X49" s="73">
        <f t="shared" si="6"/>
        <v>-1.2485338634122201</v>
      </c>
    </row>
    <row r="50" spans="1:24" ht="15" thickBot="1" x14ac:dyDescent="0.4">
      <c r="B50" s="25" t="s">
        <v>166</v>
      </c>
      <c r="C50" s="26" t="s">
        <v>167</v>
      </c>
      <c r="D50" s="75">
        <f t="shared" si="16"/>
        <v>0.10546600044910671</v>
      </c>
      <c r="E50" s="75">
        <f t="shared" si="16"/>
        <v>2.2596771363941259E-3</v>
      </c>
      <c r="F50" s="75">
        <f t="shared" si="16"/>
        <v>0.10257838073192035</v>
      </c>
      <c r="G50" s="75">
        <f t="shared" si="8"/>
        <v>0.21030405831742119</v>
      </c>
      <c r="H50" s="75">
        <f t="shared" si="2"/>
        <v>5.6228370542825814E-4</v>
      </c>
      <c r="I50" s="75">
        <f t="shared" si="3"/>
        <v>6.9486482055318086E-5</v>
      </c>
      <c r="J50" s="75">
        <f t="shared" si="9"/>
        <v>0</v>
      </c>
      <c r="K50" s="75">
        <f t="shared" si="17"/>
        <v>3.9920146200000006E-2</v>
      </c>
      <c r="L50" s="75">
        <f t="shared" si="17"/>
        <v>0</v>
      </c>
      <c r="M50" s="75">
        <f t="shared" si="17"/>
        <v>0</v>
      </c>
      <c r="N50" s="75">
        <f t="shared" si="17"/>
        <v>0</v>
      </c>
      <c r="O50" s="75">
        <f t="shared" si="18"/>
        <v>4.6826581814990789</v>
      </c>
      <c r="P50" s="75">
        <f t="shared" si="18"/>
        <v>0</v>
      </c>
      <c r="Q50" s="75">
        <f t="shared" si="12"/>
        <v>4.7225783276990789</v>
      </c>
      <c r="R50" s="75">
        <f t="shared" si="19"/>
        <v>0</v>
      </c>
      <c r="S50" s="75">
        <f t="shared" si="19"/>
        <v>3.9377198770576462E-4</v>
      </c>
      <c r="T50" s="75">
        <f t="shared" si="19"/>
        <v>3.9582731614117624E-3</v>
      </c>
      <c r="U50" s="75">
        <f t="shared" si="19"/>
        <v>1.2946742968510493E-4</v>
      </c>
      <c r="V50" s="75">
        <f t="shared" si="14"/>
        <v>4.4815125788026317E-3</v>
      </c>
      <c r="W50" s="75">
        <f t="shared" si="15"/>
        <v>4.9379956687827864</v>
      </c>
      <c r="X50" s="75">
        <f t="shared" si="6"/>
        <v>-0.10930431726189346</v>
      </c>
    </row>
    <row r="51" spans="1:24" ht="15" thickBot="1" x14ac:dyDescent="0.4">
      <c r="B51" s="25" t="s">
        <v>168</v>
      </c>
      <c r="C51" s="26" t="s">
        <v>167</v>
      </c>
      <c r="D51" s="73">
        <f t="shared" si="16"/>
        <v>0</v>
      </c>
      <c r="E51" s="73">
        <f t="shared" si="16"/>
        <v>0</v>
      </c>
      <c r="F51" s="73">
        <f t="shared" si="16"/>
        <v>6.5583918794300866E-2</v>
      </c>
      <c r="G51" s="73">
        <f t="shared" si="8"/>
        <v>6.5583918794300866E-2</v>
      </c>
      <c r="H51" s="73">
        <f t="shared" si="2"/>
        <v>0</v>
      </c>
      <c r="I51" s="73">
        <f t="shared" si="3"/>
        <v>0</v>
      </c>
      <c r="J51" s="73">
        <f t="shared" si="9"/>
        <v>0</v>
      </c>
      <c r="K51" s="73">
        <f t="shared" si="17"/>
        <v>5.6618100000000013E-4</v>
      </c>
      <c r="L51" s="73">
        <f t="shared" si="17"/>
        <v>0</v>
      </c>
      <c r="M51" s="73">
        <f t="shared" si="17"/>
        <v>0</v>
      </c>
      <c r="N51" s="73">
        <f t="shared" si="17"/>
        <v>0</v>
      </c>
      <c r="O51" s="73">
        <f t="shared" si="18"/>
        <v>0</v>
      </c>
      <c r="P51" s="73">
        <f t="shared" si="18"/>
        <v>0</v>
      </c>
      <c r="Q51" s="73">
        <f t="shared" si="12"/>
        <v>5.6618100000000013E-4</v>
      </c>
      <c r="R51" s="73">
        <f t="shared" si="19"/>
        <v>0</v>
      </c>
      <c r="S51" s="73">
        <f t="shared" si="19"/>
        <v>0</v>
      </c>
      <c r="T51" s="73">
        <f t="shared" si="19"/>
        <v>0</v>
      </c>
      <c r="U51" s="73">
        <f t="shared" si="19"/>
        <v>0</v>
      </c>
      <c r="V51" s="73">
        <f t="shared" si="14"/>
        <v>0</v>
      </c>
      <c r="W51" s="73">
        <f t="shared" si="15"/>
        <v>6.6150099794300865E-2</v>
      </c>
      <c r="X51" s="73">
        <f t="shared" si="6"/>
        <v>-6.3509949289762432E-2</v>
      </c>
    </row>
    <row r="52" spans="1:24" ht="15" thickBot="1" x14ac:dyDescent="0.4">
      <c r="B52" s="25" t="s">
        <v>169</v>
      </c>
      <c r="C52" s="26" t="s">
        <v>167</v>
      </c>
      <c r="D52" s="75">
        <f t="shared" si="16"/>
        <v>0.10546600044910671</v>
      </c>
      <c r="E52" s="75">
        <f t="shared" si="16"/>
        <v>2.2596771363941259E-3</v>
      </c>
      <c r="F52" s="75">
        <f t="shared" si="16"/>
        <v>0.16816229648155775</v>
      </c>
      <c r="G52" s="75">
        <f t="shared" si="8"/>
        <v>0.27588797406705856</v>
      </c>
      <c r="H52" s="75">
        <f t="shared" si="2"/>
        <v>5.6228370542825814E-4</v>
      </c>
      <c r="I52" s="75">
        <f t="shared" si="3"/>
        <v>6.9486482055318086E-5</v>
      </c>
      <c r="J52" s="75">
        <f t="shared" si="9"/>
        <v>0</v>
      </c>
      <c r="K52" s="75">
        <f t="shared" si="17"/>
        <v>4.0486327199999998E-2</v>
      </c>
      <c r="L52" s="75">
        <f t="shared" si="17"/>
        <v>0</v>
      </c>
      <c r="M52" s="75">
        <f t="shared" si="17"/>
        <v>0</v>
      </c>
      <c r="N52" s="75">
        <f t="shared" si="17"/>
        <v>0</v>
      </c>
      <c r="O52" s="75">
        <f t="shared" si="18"/>
        <v>4.6826581814990789</v>
      </c>
      <c r="P52" s="75">
        <f t="shared" si="18"/>
        <v>0</v>
      </c>
      <c r="Q52" s="75">
        <f t="shared" si="12"/>
        <v>4.7231445086990789</v>
      </c>
      <c r="R52" s="75">
        <f t="shared" si="19"/>
        <v>0</v>
      </c>
      <c r="S52" s="75">
        <f t="shared" si="19"/>
        <v>3.9377198770576462E-4</v>
      </c>
      <c r="T52" s="75">
        <f t="shared" si="19"/>
        <v>3.9582731614117624E-3</v>
      </c>
      <c r="U52" s="75">
        <f t="shared" si="19"/>
        <v>1.2946742968510493E-4</v>
      </c>
      <c r="V52" s="75">
        <f t="shared" si="14"/>
        <v>4.4815125788026317E-3</v>
      </c>
      <c r="W52" s="75">
        <f t="shared" si="15"/>
        <v>5.0041457655324235</v>
      </c>
      <c r="X52" s="75">
        <f t="shared" si="6"/>
        <v>-0.1728142632388675</v>
      </c>
    </row>
    <row r="53" spans="1:24" ht="15" thickBot="1" x14ac:dyDescent="0.4">
      <c r="B53" s="25" t="s">
        <v>170</v>
      </c>
      <c r="C53" s="26" t="s">
        <v>167</v>
      </c>
      <c r="D53" s="73">
        <f t="shared" si="16"/>
        <v>1.051355098423594</v>
      </c>
      <c r="E53" s="73">
        <f t="shared" si="16"/>
        <v>0.16032729654764649</v>
      </c>
      <c r="F53" s="73">
        <f t="shared" si="16"/>
        <v>0.42899063794177261</v>
      </c>
      <c r="G53" s="73">
        <f t="shared" si="8"/>
        <v>1.6406730329130133</v>
      </c>
      <c r="H53" s="73">
        <f t="shared" si="2"/>
        <v>3.9894825093710853E-2</v>
      </c>
      <c r="I53" s="73">
        <f t="shared" si="3"/>
        <v>2.0272418943894904E-3</v>
      </c>
      <c r="J53" s="73">
        <f t="shared" si="9"/>
        <v>0</v>
      </c>
      <c r="K53" s="73">
        <f t="shared" si="17"/>
        <v>0.32051248900000001</v>
      </c>
      <c r="L53" s="73">
        <f t="shared" si="17"/>
        <v>0</v>
      </c>
      <c r="M53" s="73">
        <f t="shared" si="17"/>
        <v>0</v>
      </c>
      <c r="N53" s="73">
        <f t="shared" si="17"/>
        <v>0</v>
      </c>
      <c r="O53" s="73">
        <f t="shared" si="18"/>
        <v>57.539262711351228</v>
      </c>
      <c r="P53" s="73">
        <f t="shared" si="18"/>
        <v>0</v>
      </c>
      <c r="Q53" s="73">
        <f t="shared" si="12"/>
        <v>57.85977520035123</v>
      </c>
      <c r="R53" s="73">
        <f t="shared" si="19"/>
        <v>0</v>
      </c>
      <c r="S53" s="73">
        <f t="shared" si="19"/>
        <v>1.8546995124776842E-2</v>
      </c>
      <c r="T53" s="73">
        <f t="shared" si="19"/>
        <v>0.26208137888108884</v>
      </c>
      <c r="U53" s="73">
        <f t="shared" si="19"/>
        <v>1.8496883403473436E-3</v>
      </c>
      <c r="V53" s="73">
        <f t="shared" si="14"/>
        <v>0.28247806234621303</v>
      </c>
      <c r="W53" s="73">
        <f t="shared" si="15"/>
        <v>59.824848362598559</v>
      </c>
      <c r="X53" s="73">
        <f t="shared" si="6"/>
        <v>-0.61919342946280242</v>
      </c>
    </row>
    <row r="54" spans="1:24" ht="15" thickBot="1" x14ac:dyDescent="0.4">
      <c r="B54" s="25" t="s">
        <v>171</v>
      </c>
      <c r="C54" s="26" t="s">
        <v>167</v>
      </c>
      <c r="D54" s="75">
        <f t="shared" si="16"/>
        <v>0</v>
      </c>
      <c r="E54" s="75">
        <f t="shared" si="16"/>
        <v>0</v>
      </c>
      <c r="F54" s="75">
        <f t="shared" si="16"/>
        <v>0</v>
      </c>
      <c r="G54" s="75">
        <f t="shared" si="8"/>
        <v>0</v>
      </c>
      <c r="H54" s="75">
        <f t="shared" si="2"/>
        <v>0</v>
      </c>
      <c r="I54" s="75">
        <f t="shared" si="3"/>
        <v>0</v>
      </c>
      <c r="J54" s="75">
        <f t="shared" si="9"/>
        <v>0</v>
      </c>
      <c r="K54" s="75">
        <f t="shared" si="17"/>
        <v>0</v>
      </c>
      <c r="L54" s="75">
        <f t="shared" si="17"/>
        <v>0</v>
      </c>
      <c r="M54" s="75">
        <f t="shared" si="17"/>
        <v>0</v>
      </c>
      <c r="N54" s="75">
        <f t="shared" si="17"/>
        <v>0</v>
      </c>
      <c r="O54" s="75">
        <f t="shared" si="18"/>
        <v>0</v>
      </c>
      <c r="P54" s="75">
        <f t="shared" si="18"/>
        <v>0</v>
      </c>
      <c r="Q54" s="75">
        <f t="shared" si="12"/>
        <v>0</v>
      </c>
      <c r="R54" s="75">
        <f t="shared" si="19"/>
        <v>0</v>
      </c>
      <c r="S54" s="75">
        <f t="shared" si="19"/>
        <v>0</v>
      </c>
      <c r="T54" s="75">
        <f t="shared" si="19"/>
        <v>0</v>
      </c>
      <c r="U54" s="75">
        <f t="shared" si="19"/>
        <v>0</v>
      </c>
      <c r="V54" s="75">
        <f t="shared" si="14"/>
        <v>0</v>
      </c>
      <c r="W54" s="75">
        <f t="shared" si="15"/>
        <v>0</v>
      </c>
      <c r="X54" s="75">
        <f t="shared" si="6"/>
        <v>0</v>
      </c>
    </row>
    <row r="55" spans="1:24" ht="15" thickBot="1" x14ac:dyDescent="0.4">
      <c r="B55" s="25" t="s">
        <v>172</v>
      </c>
      <c r="C55" s="26" t="s">
        <v>167</v>
      </c>
      <c r="D55" s="73">
        <f t="shared" si="16"/>
        <v>1.0502100004969015</v>
      </c>
      <c r="E55" s="73">
        <f t="shared" si="16"/>
        <v>0.16031275827963279</v>
      </c>
      <c r="F55" s="73">
        <f t="shared" si="16"/>
        <v>0.42846751908967295</v>
      </c>
      <c r="G55" s="73">
        <f t="shared" si="8"/>
        <v>1.6389902778662073</v>
      </c>
      <c r="H55" s="73">
        <f t="shared" si="2"/>
        <v>3.9891207272356448E-2</v>
      </c>
      <c r="I55" s="73">
        <f t="shared" si="3"/>
        <v>2.0270063681887629E-3</v>
      </c>
      <c r="J55" s="73">
        <f t="shared" si="9"/>
        <v>0</v>
      </c>
      <c r="K55" s="73">
        <f t="shared" si="17"/>
        <v>0.32019073900000006</v>
      </c>
      <c r="L55" s="73">
        <f t="shared" si="17"/>
        <v>0</v>
      </c>
      <c r="M55" s="73">
        <f t="shared" si="17"/>
        <v>0</v>
      </c>
      <c r="N55" s="73">
        <f t="shared" si="17"/>
        <v>0</v>
      </c>
      <c r="O55" s="73">
        <f t="shared" si="18"/>
        <v>57.536753038696396</v>
      </c>
      <c r="P55" s="73">
        <f t="shared" si="18"/>
        <v>0</v>
      </c>
      <c r="Q55" s="73">
        <f t="shared" si="12"/>
        <v>57.856943777696394</v>
      </c>
      <c r="R55" s="73">
        <f t="shared" si="19"/>
        <v>0</v>
      </c>
      <c r="S55" s="73">
        <f t="shared" si="19"/>
        <v>1.8544694393261795E-2</v>
      </c>
      <c r="T55" s="73">
        <f t="shared" si="19"/>
        <v>0.26158653940199433</v>
      </c>
      <c r="U55" s="73">
        <f t="shared" si="19"/>
        <v>1.8493175565103075E-3</v>
      </c>
      <c r="V55" s="73">
        <f t="shared" si="14"/>
        <v>0.28198055135176642</v>
      </c>
      <c r="W55" s="73">
        <f t="shared" si="15"/>
        <v>59.819832820554915</v>
      </c>
      <c r="X55" s="73">
        <f t="shared" si="6"/>
        <v>-0.61834018769316212</v>
      </c>
    </row>
    <row r="56" spans="1:24" ht="15" thickBot="1" x14ac:dyDescent="0.4">
      <c r="B56" s="25" t="s">
        <v>173</v>
      </c>
      <c r="C56" s="26" t="s">
        <v>30</v>
      </c>
      <c r="D56" s="75">
        <f t="shared" si="16"/>
        <v>0</v>
      </c>
      <c r="E56" s="75">
        <f t="shared" si="16"/>
        <v>0</v>
      </c>
      <c r="F56" s="75">
        <f t="shared" si="16"/>
        <v>0</v>
      </c>
      <c r="G56" s="75">
        <f t="shared" si="8"/>
        <v>0</v>
      </c>
      <c r="H56" s="75">
        <f t="shared" si="2"/>
        <v>0</v>
      </c>
      <c r="I56" s="75">
        <f t="shared" si="3"/>
        <v>0</v>
      </c>
      <c r="J56" s="75">
        <f t="shared" si="9"/>
        <v>0</v>
      </c>
      <c r="K56" s="75">
        <f t="shared" si="17"/>
        <v>0</v>
      </c>
      <c r="L56" s="75">
        <f t="shared" si="17"/>
        <v>0</v>
      </c>
      <c r="M56" s="75">
        <f t="shared" si="17"/>
        <v>0</v>
      </c>
      <c r="N56" s="75">
        <f t="shared" si="17"/>
        <v>0</v>
      </c>
      <c r="O56" s="75">
        <f t="shared" si="18"/>
        <v>0</v>
      </c>
      <c r="P56" s="75">
        <f t="shared" si="18"/>
        <v>0</v>
      </c>
      <c r="Q56" s="75">
        <f t="shared" si="12"/>
        <v>0</v>
      </c>
      <c r="R56" s="75">
        <f t="shared" si="19"/>
        <v>0</v>
      </c>
      <c r="S56" s="75">
        <f t="shared" si="19"/>
        <v>0</v>
      </c>
      <c r="T56" s="75">
        <f t="shared" si="19"/>
        <v>0</v>
      </c>
      <c r="U56" s="75">
        <f t="shared" si="19"/>
        <v>0</v>
      </c>
      <c r="V56" s="75">
        <f t="shared" si="14"/>
        <v>0</v>
      </c>
      <c r="W56" s="75">
        <f t="shared" si="15"/>
        <v>0</v>
      </c>
      <c r="X56" s="75">
        <f t="shared" si="6"/>
        <v>0</v>
      </c>
    </row>
    <row r="57" spans="1:24" ht="15" thickBot="1" x14ac:dyDescent="0.4">
      <c r="B57" s="25" t="s">
        <v>174</v>
      </c>
      <c r="C57" s="26" t="s">
        <v>167</v>
      </c>
      <c r="D57" s="73">
        <f t="shared" si="16"/>
        <v>0</v>
      </c>
      <c r="E57" s="73">
        <f t="shared" si="16"/>
        <v>0</v>
      </c>
      <c r="F57" s="73">
        <f t="shared" si="16"/>
        <v>0</v>
      </c>
      <c r="G57" s="73">
        <f t="shared" si="8"/>
        <v>0</v>
      </c>
      <c r="H57" s="73">
        <f t="shared" si="2"/>
        <v>0</v>
      </c>
      <c r="I57" s="73">
        <f t="shared" si="3"/>
        <v>0</v>
      </c>
      <c r="J57" s="73">
        <f t="shared" si="9"/>
        <v>0</v>
      </c>
      <c r="K57" s="73">
        <f t="shared" si="17"/>
        <v>0</v>
      </c>
      <c r="L57" s="73">
        <f t="shared" si="17"/>
        <v>0</v>
      </c>
      <c r="M57" s="73">
        <f t="shared" si="17"/>
        <v>0</v>
      </c>
      <c r="N57" s="73">
        <f t="shared" si="17"/>
        <v>0</v>
      </c>
      <c r="O57" s="73">
        <f t="shared" si="18"/>
        <v>0</v>
      </c>
      <c r="P57" s="73">
        <f t="shared" si="18"/>
        <v>0</v>
      </c>
      <c r="Q57" s="73">
        <f t="shared" si="12"/>
        <v>0</v>
      </c>
      <c r="R57" s="73">
        <f t="shared" si="19"/>
        <v>0</v>
      </c>
      <c r="S57" s="73">
        <f t="shared" si="19"/>
        <v>0</v>
      </c>
      <c r="T57" s="73">
        <f t="shared" si="19"/>
        <v>0</v>
      </c>
      <c r="U57" s="73">
        <f t="shared" si="19"/>
        <v>0</v>
      </c>
      <c r="V57" s="73">
        <f t="shared" si="14"/>
        <v>0</v>
      </c>
      <c r="W57" s="73">
        <f t="shared" si="15"/>
        <v>0</v>
      </c>
      <c r="X57" s="73">
        <f t="shared" si="6"/>
        <v>0</v>
      </c>
    </row>
    <row r="58" spans="1:24" ht="15" thickBot="1" x14ac:dyDescent="0.4">
      <c r="B58" s="25" t="s">
        <v>175</v>
      </c>
      <c r="C58" s="26" t="s">
        <v>167</v>
      </c>
      <c r="D58" s="75">
        <f t="shared" si="16"/>
        <v>0</v>
      </c>
      <c r="E58" s="75">
        <f t="shared" si="16"/>
        <v>0</v>
      </c>
      <c r="F58" s="75">
        <f t="shared" si="16"/>
        <v>0</v>
      </c>
      <c r="G58" s="75">
        <f t="shared" si="8"/>
        <v>0</v>
      </c>
      <c r="H58" s="75">
        <f t="shared" si="2"/>
        <v>0</v>
      </c>
      <c r="I58" s="75">
        <f t="shared" si="3"/>
        <v>0</v>
      </c>
      <c r="J58" s="75">
        <f t="shared" si="9"/>
        <v>0</v>
      </c>
      <c r="K58" s="75">
        <f t="shared" si="17"/>
        <v>0</v>
      </c>
      <c r="L58" s="75">
        <f t="shared" si="17"/>
        <v>0</v>
      </c>
      <c r="M58" s="75">
        <f t="shared" si="17"/>
        <v>0</v>
      </c>
      <c r="N58" s="75">
        <f t="shared" si="17"/>
        <v>0</v>
      </c>
      <c r="O58" s="75">
        <f t="shared" si="18"/>
        <v>0</v>
      </c>
      <c r="P58" s="75">
        <f t="shared" si="18"/>
        <v>0</v>
      </c>
      <c r="Q58" s="75">
        <f t="shared" si="12"/>
        <v>0</v>
      </c>
      <c r="R58" s="75">
        <f t="shared" si="19"/>
        <v>0</v>
      </c>
      <c r="S58" s="75">
        <f t="shared" si="19"/>
        <v>0</v>
      </c>
      <c r="T58" s="75">
        <f t="shared" si="19"/>
        <v>0</v>
      </c>
      <c r="U58" s="75">
        <f t="shared" si="19"/>
        <v>0</v>
      </c>
      <c r="V58" s="75">
        <f t="shared" si="14"/>
        <v>0</v>
      </c>
      <c r="W58" s="75">
        <f t="shared" si="15"/>
        <v>0</v>
      </c>
      <c r="X58" s="75">
        <f t="shared" si="6"/>
        <v>0</v>
      </c>
    </row>
    <row r="59" spans="1:24" ht="15" thickBot="1" x14ac:dyDescent="0.4">
      <c r="B59" s="25" t="s">
        <v>176</v>
      </c>
      <c r="C59" s="26" t="s">
        <v>42</v>
      </c>
      <c r="D59" s="73">
        <f t="shared" si="16"/>
        <v>7.2297576026987597E-4</v>
      </c>
      <c r="E59" s="73">
        <f t="shared" si="16"/>
        <v>1.639306481389676E-5</v>
      </c>
      <c r="F59" s="73">
        <f t="shared" si="16"/>
        <v>2.2082189748178849E-4</v>
      </c>
      <c r="G59" s="73">
        <f t="shared" si="8"/>
        <v>9.6019072256556118E-4</v>
      </c>
      <c r="H59" s="73">
        <f t="shared" si="2"/>
        <v>4.079146097538565E-6</v>
      </c>
      <c r="I59" s="73">
        <f t="shared" si="3"/>
        <v>4.9849488868484547E-7</v>
      </c>
      <c r="J59" s="73">
        <f t="shared" si="9"/>
        <v>0</v>
      </c>
      <c r="K59" s="73">
        <f t="shared" si="17"/>
        <v>2.4375052900000002E-4</v>
      </c>
      <c r="L59" s="73">
        <f t="shared" si="17"/>
        <v>0</v>
      </c>
      <c r="M59" s="73">
        <f t="shared" si="17"/>
        <v>0</v>
      </c>
      <c r="N59" s="73">
        <f t="shared" si="17"/>
        <v>0</v>
      </c>
      <c r="O59" s="73">
        <f t="shared" si="18"/>
        <v>1.6881303568055357E-2</v>
      </c>
      <c r="P59" s="73">
        <f t="shared" si="18"/>
        <v>0</v>
      </c>
      <c r="Q59" s="73">
        <f t="shared" si="12"/>
        <v>1.7125054097055357E-2</v>
      </c>
      <c r="R59" s="73">
        <f t="shared" si="19"/>
        <v>0</v>
      </c>
      <c r="S59" s="73">
        <f t="shared" si="19"/>
        <v>2.6099519011604301E-6</v>
      </c>
      <c r="T59" s="73">
        <f t="shared" si="19"/>
        <v>3.0789639711945321E-5</v>
      </c>
      <c r="U59" s="73">
        <f t="shared" si="19"/>
        <v>5.0815041179484109E-6</v>
      </c>
      <c r="V59" s="73">
        <f t="shared" si="14"/>
        <v>3.848109573105416E-5</v>
      </c>
      <c r="W59" s="73">
        <f t="shared" si="15"/>
        <v>1.8128303556338196E-2</v>
      </c>
      <c r="X59" s="73">
        <f t="shared" si="6"/>
        <v>-3.0504526238256852E-4</v>
      </c>
    </row>
    <row r="60" spans="1:24" ht="15" thickBot="1" x14ac:dyDescent="0.4">
      <c r="B60" s="25" t="s">
        <v>73</v>
      </c>
      <c r="C60" s="26" t="s">
        <v>30</v>
      </c>
      <c r="D60" s="75">
        <f t="shared" si="16"/>
        <v>2.0885000674377017E-2</v>
      </c>
      <c r="E60" s="75">
        <f t="shared" si="16"/>
        <v>1.1592970191970463E-4</v>
      </c>
      <c r="F60" s="75">
        <f t="shared" si="16"/>
        <v>6.7272444239526328E-3</v>
      </c>
      <c r="G60" s="75">
        <f t="shared" si="8"/>
        <v>2.7728174800249354E-2</v>
      </c>
      <c r="H60" s="75">
        <f t="shared" si="2"/>
        <v>2.8847210453408264E-5</v>
      </c>
      <c r="I60" s="75">
        <f t="shared" si="3"/>
        <v>5.0187951415358832E-6</v>
      </c>
      <c r="J60" s="75">
        <f t="shared" si="9"/>
        <v>0</v>
      </c>
      <c r="K60" s="75">
        <f t="shared" si="17"/>
        <v>3.5908733300000005E-3</v>
      </c>
      <c r="L60" s="75">
        <f t="shared" si="17"/>
        <v>0</v>
      </c>
      <c r="M60" s="75">
        <f t="shared" si="17"/>
        <v>0</v>
      </c>
      <c r="N60" s="75">
        <f t="shared" si="17"/>
        <v>0</v>
      </c>
      <c r="O60" s="75">
        <f t="shared" si="18"/>
        <v>2.2248367111992729E-2</v>
      </c>
      <c r="P60" s="75">
        <f t="shared" si="18"/>
        <v>0</v>
      </c>
      <c r="Q60" s="75">
        <f t="shared" si="12"/>
        <v>2.583924044199273E-2</v>
      </c>
      <c r="R60" s="75">
        <f t="shared" si="19"/>
        <v>0</v>
      </c>
      <c r="S60" s="75">
        <f t="shared" si="19"/>
        <v>1.8895748919228134E-5</v>
      </c>
      <c r="T60" s="75">
        <f t="shared" si="19"/>
        <v>1.9289481269421188E-4</v>
      </c>
      <c r="U60" s="75">
        <f t="shared" si="19"/>
        <v>9.8307251282462194E-4</v>
      </c>
      <c r="V60" s="75">
        <f t="shared" si="14"/>
        <v>1.1948630744380621E-3</v>
      </c>
      <c r="W60" s="75">
        <f t="shared" si="15"/>
        <v>5.4796144322275094E-2</v>
      </c>
      <c r="X60" s="75">
        <f t="shared" si="6"/>
        <v>-1.7590022497855136E-2</v>
      </c>
    </row>
    <row r="61" spans="1:24" ht="15" thickBot="1" x14ac:dyDescent="0.4">
      <c r="B61" s="25" t="s">
        <v>74</v>
      </c>
      <c r="C61" s="26" t="s">
        <v>30</v>
      </c>
      <c r="D61" s="73">
        <f t="shared" si="16"/>
        <v>0.26729316672127362</v>
      </c>
      <c r="E61" s="73">
        <f t="shared" si="16"/>
        <v>9.1645344389214844E-3</v>
      </c>
      <c r="F61" s="73">
        <f t="shared" si="16"/>
        <v>8.3799984987886475E-2</v>
      </c>
      <c r="G61" s="73">
        <f t="shared" si="8"/>
        <v>0.36025768614808157</v>
      </c>
      <c r="H61" s="73">
        <f t="shared" si="2"/>
        <v>2.2804444813773151E-3</v>
      </c>
      <c r="I61" s="73">
        <f t="shared" si="3"/>
        <v>1.0736349795270652E-4</v>
      </c>
      <c r="J61" s="73">
        <f t="shared" si="9"/>
        <v>0</v>
      </c>
      <c r="K61" s="73">
        <f t="shared" si="17"/>
        <v>0.44054830600000006</v>
      </c>
      <c r="L61" s="73">
        <f t="shared" si="17"/>
        <v>0</v>
      </c>
      <c r="M61" s="73">
        <f t="shared" si="17"/>
        <v>0</v>
      </c>
      <c r="N61" s="73">
        <f t="shared" si="17"/>
        <v>0</v>
      </c>
      <c r="O61" s="73">
        <f t="shared" si="18"/>
        <v>0.38751866692093406</v>
      </c>
      <c r="P61" s="73">
        <f t="shared" si="18"/>
        <v>0</v>
      </c>
      <c r="Q61" s="73">
        <f t="shared" si="12"/>
        <v>0.82806697292093412</v>
      </c>
      <c r="R61" s="73">
        <f t="shared" si="19"/>
        <v>0</v>
      </c>
      <c r="S61" s="73">
        <f t="shared" si="19"/>
        <v>7.6845700572266622E-4</v>
      </c>
      <c r="T61" s="73">
        <f t="shared" si="19"/>
        <v>2.085143530638987E-2</v>
      </c>
      <c r="U61" s="73">
        <f t="shared" si="19"/>
        <v>2.5077752385373885E-3</v>
      </c>
      <c r="V61" s="73">
        <f t="shared" si="14"/>
        <v>2.4127667550649923E-2</v>
      </c>
      <c r="W61" s="73">
        <f t="shared" si="15"/>
        <v>1.2148401345989956</v>
      </c>
      <c r="X61" s="73">
        <f t="shared" si="6"/>
        <v>-8.97020847537051E-2</v>
      </c>
    </row>
    <row r="62" spans="1:24" ht="15" thickBot="1" x14ac:dyDescent="0.4">
      <c r="A62" s="28"/>
      <c r="B62" s="25" t="s">
        <v>75</v>
      </c>
      <c r="C62" s="26" t="s">
        <v>30</v>
      </c>
      <c r="D62" s="75">
        <f t="shared" si="16"/>
        <v>6.0156982009072774E-6</v>
      </c>
      <c r="E62" s="75">
        <f t="shared" si="16"/>
        <v>1.0842423352355131E-6</v>
      </c>
      <c r="F62" s="75">
        <f t="shared" si="16"/>
        <v>2.1639287883050957E-6</v>
      </c>
      <c r="G62" s="75">
        <f t="shared" si="8"/>
        <v>9.2638693244478861E-6</v>
      </c>
      <c r="H62" s="75">
        <f t="shared" si="2"/>
        <v>2.6979597142395671E-7</v>
      </c>
      <c r="I62" s="75">
        <f t="shared" si="3"/>
        <v>1.6365541856349957E-8</v>
      </c>
      <c r="J62" s="75">
        <f t="shared" si="9"/>
        <v>0</v>
      </c>
      <c r="K62" s="75">
        <f t="shared" si="17"/>
        <v>1.0831848280000002E-5</v>
      </c>
      <c r="L62" s="75">
        <f t="shared" si="17"/>
        <v>0</v>
      </c>
      <c r="M62" s="75">
        <f t="shared" si="17"/>
        <v>0</v>
      </c>
      <c r="N62" s="75">
        <f t="shared" si="17"/>
        <v>0</v>
      </c>
      <c r="O62" s="75">
        <f t="shared" si="18"/>
        <v>7.6224490911292809E-4</v>
      </c>
      <c r="P62" s="75">
        <f t="shared" si="18"/>
        <v>0</v>
      </c>
      <c r="Q62" s="75">
        <f t="shared" si="12"/>
        <v>7.7307675739292814E-4</v>
      </c>
      <c r="R62" s="75">
        <f t="shared" si="19"/>
        <v>0</v>
      </c>
      <c r="S62" s="75">
        <f t="shared" si="19"/>
        <v>1.2237832762077616E-7</v>
      </c>
      <c r="T62" s="75">
        <f t="shared" si="19"/>
        <v>2.5051061249568668E-7</v>
      </c>
      <c r="U62" s="75">
        <f t="shared" si="19"/>
        <v>8.4830215373843475E-9</v>
      </c>
      <c r="V62" s="75">
        <f t="shared" si="14"/>
        <v>3.8137196165384723E-7</v>
      </c>
      <c r="W62" s="75">
        <f t="shared" si="15"/>
        <v>7.8300816019231023E-4</v>
      </c>
      <c r="X62" s="75">
        <f t="shared" si="6"/>
        <v>-1.3584050567360658E-6</v>
      </c>
    </row>
    <row r="63" spans="1:24" ht="15" thickBot="1" x14ac:dyDescent="0.4">
      <c r="A63" s="6"/>
      <c r="B63" s="25" t="s">
        <v>76</v>
      </c>
      <c r="C63" s="26" t="s">
        <v>30</v>
      </c>
      <c r="D63" s="73">
        <f t="shared" si="16"/>
        <v>0</v>
      </c>
      <c r="E63" s="73">
        <f t="shared" si="16"/>
        <v>0</v>
      </c>
      <c r="F63" s="73">
        <f t="shared" si="16"/>
        <v>0</v>
      </c>
      <c r="G63" s="73">
        <f t="shared" si="8"/>
        <v>0</v>
      </c>
      <c r="H63" s="73">
        <f t="shared" si="2"/>
        <v>0</v>
      </c>
      <c r="I63" s="73">
        <f t="shared" si="3"/>
        <v>0</v>
      </c>
      <c r="J63" s="73">
        <f t="shared" si="9"/>
        <v>0</v>
      </c>
      <c r="K63" s="73">
        <f t="shared" si="17"/>
        <v>0</v>
      </c>
      <c r="L63" s="73">
        <f t="shared" si="17"/>
        <v>0</v>
      </c>
      <c r="M63" s="73">
        <f t="shared" si="17"/>
        <v>0</v>
      </c>
      <c r="N63" s="73">
        <f t="shared" si="17"/>
        <v>0</v>
      </c>
      <c r="O63" s="73">
        <f t="shared" si="18"/>
        <v>0</v>
      </c>
      <c r="P63" s="73">
        <f t="shared" si="18"/>
        <v>0</v>
      </c>
      <c r="Q63" s="73">
        <f t="shared" si="12"/>
        <v>0</v>
      </c>
      <c r="R63" s="73">
        <f t="shared" si="19"/>
        <v>0</v>
      </c>
      <c r="S63" s="73">
        <f t="shared" si="19"/>
        <v>0</v>
      </c>
      <c r="T63" s="73">
        <f t="shared" si="19"/>
        <v>0</v>
      </c>
      <c r="U63" s="73">
        <f t="shared" si="19"/>
        <v>0</v>
      </c>
      <c r="V63" s="73">
        <f t="shared" si="14"/>
        <v>0</v>
      </c>
      <c r="W63" s="73">
        <f t="shared" si="15"/>
        <v>0</v>
      </c>
      <c r="X63" s="73">
        <f t="shared" si="6"/>
        <v>0</v>
      </c>
    </row>
    <row r="64" spans="1:24" ht="15" thickBot="1" x14ac:dyDescent="0.4">
      <c r="B64" s="25" t="s">
        <v>177</v>
      </c>
      <c r="C64" s="26" t="s">
        <v>30</v>
      </c>
      <c r="D64" s="75">
        <f t="shared" ref="D64:F76" si="20">D112*$C$25</f>
        <v>0</v>
      </c>
      <c r="E64" s="75">
        <f t="shared" si="20"/>
        <v>0</v>
      </c>
      <c r="F64" s="75">
        <f t="shared" si="20"/>
        <v>9.2188733088288607E-3</v>
      </c>
      <c r="G64" s="75">
        <f t="shared" si="8"/>
        <v>9.2188733088288607E-3</v>
      </c>
      <c r="H64" s="75">
        <f t="shared" si="2"/>
        <v>0</v>
      </c>
      <c r="I64" s="75">
        <f t="shared" si="3"/>
        <v>1.7463044567213471E-3</v>
      </c>
      <c r="J64" s="75">
        <f t="shared" si="9"/>
        <v>0</v>
      </c>
      <c r="K64" s="75">
        <f t="shared" ref="K64:N76" si="21">K112*$G$25</f>
        <v>1.4186878200000003E-3</v>
      </c>
      <c r="L64" s="75">
        <f t="shared" si="21"/>
        <v>0</v>
      </c>
      <c r="M64" s="75">
        <f t="shared" si="21"/>
        <v>0</v>
      </c>
      <c r="N64" s="75">
        <f t="shared" si="21"/>
        <v>0</v>
      </c>
      <c r="O64" s="75">
        <f t="shared" ref="O64:P67" si="22">O112*$F$25</f>
        <v>0</v>
      </c>
      <c r="P64" s="75">
        <f t="shared" si="22"/>
        <v>0</v>
      </c>
      <c r="Q64" s="75">
        <f t="shared" si="12"/>
        <v>1.4186878200000003E-3</v>
      </c>
      <c r="R64" s="75">
        <f t="shared" ref="R64:U67" si="23">R112*$H$25</f>
        <v>0</v>
      </c>
      <c r="S64" s="75">
        <f t="shared" si="23"/>
        <v>0</v>
      </c>
      <c r="T64" s="75">
        <f t="shared" si="23"/>
        <v>1.8349096602008064E-2</v>
      </c>
      <c r="U64" s="75">
        <f t="shared" si="23"/>
        <v>0</v>
      </c>
      <c r="V64" s="75">
        <f t="shared" si="14"/>
        <v>1.8349096602008064E-2</v>
      </c>
      <c r="W64" s="75">
        <f t="shared" si="15"/>
        <v>3.073296218755827E-2</v>
      </c>
      <c r="X64" s="75">
        <f t="shared" si="6"/>
        <v>-1.688287221023776E-3</v>
      </c>
    </row>
    <row r="65" spans="1:24" ht="15.75" customHeight="1" thickBot="1" x14ac:dyDescent="0.4">
      <c r="B65" s="25" t="s">
        <v>178</v>
      </c>
      <c r="C65" s="26" t="s">
        <v>30</v>
      </c>
      <c r="D65" s="73">
        <f t="shared" si="20"/>
        <v>0</v>
      </c>
      <c r="E65" s="73">
        <f t="shared" si="20"/>
        <v>0</v>
      </c>
      <c r="F65" s="73">
        <f t="shared" si="20"/>
        <v>0</v>
      </c>
      <c r="G65" s="73">
        <f t="shared" si="8"/>
        <v>0</v>
      </c>
      <c r="H65" s="73">
        <f t="shared" si="2"/>
        <v>0</v>
      </c>
      <c r="I65" s="73">
        <f t="shared" si="3"/>
        <v>0</v>
      </c>
      <c r="J65" s="73">
        <f t="shared" si="9"/>
        <v>0</v>
      </c>
      <c r="K65" s="73">
        <f t="shared" si="21"/>
        <v>0</v>
      </c>
      <c r="L65" s="73">
        <f t="shared" si="21"/>
        <v>0</v>
      </c>
      <c r="M65" s="73">
        <f t="shared" si="21"/>
        <v>0</v>
      </c>
      <c r="N65" s="73">
        <f t="shared" si="21"/>
        <v>0</v>
      </c>
      <c r="O65" s="73">
        <f t="shared" si="22"/>
        <v>0</v>
      </c>
      <c r="P65" s="73">
        <f t="shared" si="22"/>
        <v>0</v>
      </c>
      <c r="Q65" s="73">
        <f t="shared" si="12"/>
        <v>0</v>
      </c>
      <c r="R65" s="73">
        <f t="shared" si="23"/>
        <v>0</v>
      </c>
      <c r="S65" s="73">
        <f t="shared" si="23"/>
        <v>0</v>
      </c>
      <c r="T65" s="73">
        <f t="shared" si="23"/>
        <v>0</v>
      </c>
      <c r="U65" s="73">
        <f t="shared" si="23"/>
        <v>0</v>
      </c>
      <c r="V65" s="73">
        <f t="shared" si="14"/>
        <v>0</v>
      </c>
      <c r="W65" s="73">
        <f t="shared" si="15"/>
        <v>0</v>
      </c>
      <c r="X65" s="73">
        <f t="shared" si="6"/>
        <v>0</v>
      </c>
    </row>
    <row r="66" spans="1:24" ht="15.75" customHeight="1" thickBot="1" x14ac:dyDescent="0.4">
      <c r="B66" s="25" t="s">
        <v>77</v>
      </c>
      <c r="C66" s="26" t="s">
        <v>41</v>
      </c>
      <c r="D66" s="75">
        <f t="shared" si="20"/>
        <v>0</v>
      </c>
      <c r="E66" s="75">
        <f t="shared" si="20"/>
        <v>0</v>
      </c>
      <c r="F66" s="75">
        <f t="shared" si="20"/>
        <v>0</v>
      </c>
      <c r="G66" s="75">
        <f t="shared" si="8"/>
        <v>0</v>
      </c>
      <c r="H66" s="75">
        <f t="shared" si="2"/>
        <v>0</v>
      </c>
      <c r="I66" s="75">
        <f t="shared" si="3"/>
        <v>0</v>
      </c>
      <c r="J66" s="75">
        <f t="shared" si="9"/>
        <v>0</v>
      </c>
      <c r="K66" s="75">
        <f t="shared" si="21"/>
        <v>0</v>
      </c>
      <c r="L66" s="75">
        <f t="shared" si="21"/>
        <v>0</v>
      </c>
      <c r="M66" s="75">
        <f t="shared" si="21"/>
        <v>0</v>
      </c>
      <c r="N66" s="75">
        <f t="shared" si="21"/>
        <v>0</v>
      </c>
      <c r="O66" s="75">
        <f t="shared" si="22"/>
        <v>0</v>
      </c>
      <c r="P66" s="75">
        <f t="shared" si="22"/>
        <v>0</v>
      </c>
      <c r="Q66" s="75">
        <f t="shared" si="12"/>
        <v>0</v>
      </c>
      <c r="R66" s="75">
        <f t="shared" si="23"/>
        <v>0</v>
      </c>
      <c r="S66" s="75">
        <f t="shared" si="23"/>
        <v>0</v>
      </c>
      <c r="T66" s="75">
        <f t="shared" si="23"/>
        <v>0</v>
      </c>
      <c r="U66" s="75">
        <f t="shared" si="23"/>
        <v>0</v>
      </c>
      <c r="V66" s="75">
        <f t="shared" si="14"/>
        <v>0</v>
      </c>
      <c r="W66" s="75">
        <f t="shared" si="15"/>
        <v>0</v>
      </c>
      <c r="X66" s="75">
        <f t="shared" si="6"/>
        <v>0</v>
      </c>
    </row>
    <row r="67" spans="1:24" ht="15.75" customHeight="1" thickBot="1" x14ac:dyDescent="0.4">
      <c r="B67" s="25" t="s">
        <v>179</v>
      </c>
      <c r="C67" s="26" t="s">
        <v>167</v>
      </c>
      <c r="D67" s="73">
        <f t="shared" si="20"/>
        <v>1.1552753232348869</v>
      </c>
      <c r="E67" s="73">
        <f t="shared" si="20"/>
        <v>0.16257006415600894</v>
      </c>
      <c r="F67" s="73">
        <f t="shared" si="20"/>
        <v>0.59642672890689885</v>
      </c>
      <c r="G67" s="73">
        <f t="shared" si="8"/>
        <v>1.9142721162977949</v>
      </c>
      <c r="H67" s="73">
        <f t="shared" si="2"/>
        <v>4.0452902010473656E-2</v>
      </c>
      <c r="I67" s="73">
        <f t="shared" si="3"/>
        <v>2.0964533958066495E-3</v>
      </c>
      <c r="J67" s="73">
        <f t="shared" si="9"/>
        <v>0</v>
      </c>
      <c r="K67" s="73">
        <f t="shared" si="21"/>
        <v>0.360568043</v>
      </c>
      <c r="L67" s="73">
        <f t="shared" si="21"/>
        <v>0</v>
      </c>
      <c r="M67" s="73">
        <f t="shared" si="21"/>
        <v>0</v>
      </c>
      <c r="N67" s="73">
        <f t="shared" si="21"/>
        <v>0</v>
      </c>
      <c r="O67" s="73">
        <f t="shared" si="22"/>
        <v>62.218336833262086</v>
      </c>
      <c r="P67" s="73">
        <f t="shared" si="22"/>
        <v>0</v>
      </c>
      <c r="Q67" s="73">
        <f t="shared" si="12"/>
        <v>62.578904876262087</v>
      </c>
      <c r="R67" s="73">
        <f t="shared" si="23"/>
        <v>0</v>
      </c>
      <c r="S67" s="73">
        <f t="shared" si="23"/>
        <v>1.8938196504663926E-2</v>
      </c>
      <c r="T67" s="73">
        <f t="shared" si="23"/>
        <v>0.26532440819882464</v>
      </c>
      <c r="U67" s="73">
        <f t="shared" si="23"/>
        <v>1.9786933710333552E-3</v>
      </c>
      <c r="V67" s="73">
        <f t="shared" si="14"/>
        <v>0.28624129807452192</v>
      </c>
      <c r="W67" s="73">
        <f t="shared" si="15"/>
        <v>64.82196764604069</v>
      </c>
      <c r="X67" s="73">
        <f t="shared" si="6"/>
        <v>-0.79081851762852617</v>
      </c>
    </row>
    <row r="68" spans="1:24" ht="15.75" customHeight="1" thickBot="1" x14ac:dyDescent="0.4">
      <c r="B68" s="25" t="s">
        <v>180</v>
      </c>
      <c r="C68" s="26" t="s">
        <v>30</v>
      </c>
      <c r="D68" s="75">
        <f t="shared" si="20"/>
        <v>0</v>
      </c>
      <c r="E68" s="75">
        <f t="shared" si="20"/>
        <v>0</v>
      </c>
      <c r="F68" s="75">
        <f t="shared" si="20"/>
        <v>0</v>
      </c>
      <c r="G68" s="75">
        <f t="shared" si="8"/>
        <v>0</v>
      </c>
      <c r="H68" s="75">
        <f t="shared" ref="H68:J69" si="24">H116*$C$25</f>
        <v>0</v>
      </c>
      <c r="I68" s="75">
        <f t="shared" si="24"/>
        <v>0</v>
      </c>
      <c r="J68" s="75">
        <f t="shared" si="24"/>
        <v>0</v>
      </c>
      <c r="K68" s="75">
        <f t="shared" si="21"/>
        <v>0</v>
      </c>
      <c r="L68" s="75">
        <f t="shared" ref="L68:P69" si="25">L116*$C$25</f>
        <v>0</v>
      </c>
      <c r="M68" s="75">
        <f t="shared" si="25"/>
        <v>0</v>
      </c>
      <c r="N68" s="75">
        <f t="shared" si="25"/>
        <v>0</v>
      </c>
      <c r="O68" s="75">
        <f t="shared" si="25"/>
        <v>0</v>
      </c>
      <c r="P68" s="75">
        <f t="shared" si="25"/>
        <v>0</v>
      </c>
      <c r="Q68" s="75">
        <f t="shared" si="12"/>
        <v>0</v>
      </c>
      <c r="R68" s="75">
        <f t="shared" ref="R68:U69" si="26">R116*$C$25</f>
        <v>0</v>
      </c>
      <c r="S68" s="75">
        <f t="shared" si="26"/>
        <v>0</v>
      </c>
      <c r="T68" s="75">
        <f t="shared" si="26"/>
        <v>0</v>
      </c>
      <c r="U68" s="75">
        <f t="shared" si="26"/>
        <v>0</v>
      </c>
      <c r="V68" s="75">
        <f t="shared" si="14"/>
        <v>0</v>
      </c>
      <c r="W68" s="75">
        <f t="shared" si="15"/>
        <v>0</v>
      </c>
      <c r="X68" s="75">
        <f t="shared" ref="X68:X69" si="27">X116*$C$25</f>
        <v>0</v>
      </c>
    </row>
    <row r="69" spans="1:24" ht="15.75" customHeight="1" thickBot="1" x14ac:dyDescent="0.4">
      <c r="B69" s="25" t="s">
        <v>181</v>
      </c>
      <c r="C69" s="26" t="s">
        <v>30</v>
      </c>
      <c r="D69" s="73">
        <f t="shared" si="20"/>
        <v>0</v>
      </c>
      <c r="E69" s="73">
        <f t="shared" si="20"/>
        <v>0</v>
      </c>
      <c r="F69" s="73">
        <f t="shared" si="20"/>
        <v>0</v>
      </c>
      <c r="G69" s="73">
        <f t="shared" si="8"/>
        <v>0</v>
      </c>
      <c r="H69" s="73">
        <f t="shared" si="24"/>
        <v>0</v>
      </c>
      <c r="I69" s="73">
        <f t="shared" si="24"/>
        <v>0</v>
      </c>
      <c r="J69" s="73">
        <f t="shared" si="24"/>
        <v>0</v>
      </c>
      <c r="K69" s="73">
        <f t="shared" si="21"/>
        <v>0</v>
      </c>
      <c r="L69" s="73">
        <f t="shared" si="25"/>
        <v>0</v>
      </c>
      <c r="M69" s="73">
        <f t="shared" si="25"/>
        <v>0</v>
      </c>
      <c r="N69" s="73">
        <f t="shared" si="25"/>
        <v>0</v>
      </c>
      <c r="O69" s="73">
        <f t="shared" si="25"/>
        <v>0</v>
      </c>
      <c r="P69" s="73">
        <f t="shared" si="25"/>
        <v>0</v>
      </c>
      <c r="Q69" s="73">
        <f t="shared" si="12"/>
        <v>0</v>
      </c>
      <c r="R69" s="73">
        <f t="shared" si="26"/>
        <v>0</v>
      </c>
      <c r="S69" s="73">
        <f t="shared" si="26"/>
        <v>0</v>
      </c>
      <c r="T69" s="73">
        <f t="shared" si="26"/>
        <v>0</v>
      </c>
      <c r="U69" s="73">
        <f t="shared" si="26"/>
        <v>0</v>
      </c>
      <c r="V69" s="73">
        <f t="shared" si="14"/>
        <v>0</v>
      </c>
      <c r="W69" s="73">
        <f t="shared" si="15"/>
        <v>0</v>
      </c>
      <c r="X69" s="73">
        <f t="shared" si="27"/>
        <v>0</v>
      </c>
    </row>
    <row r="70" spans="1:24" ht="15.75" customHeight="1" thickBot="1" x14ac:dyDescent="0.4">
      <c r="B70" s="25" t="s">
        <v>182</v>
      </c>
      <c r="C70" s="26" t="s">
        <v>134</v>
      </c>
      <c r="D70" s="75">
        <f t="shared" si="20"/>
        <v>8.9505067764519733E-2</v>
      </c>
      <c r="E70" s="75">
        <f t="shared" si="20"/>
        <v>1.0495284525817454E-2</v>
      </c>
      <c r="F70" s="75">
        <f t="shared" si="20"/>
        <v>3.4994746768475173E-2</v>
      </c>
      <c r="G70" s="75">
        <f t="shared" si="8"/>
        <v>0.13499509905881235</v>
      </c>
      <c r="H70" s="75">
        <f t="shared" ref="H70:H76" si="28">H118*$D$25</f>
        <v>2.6115799478451111E-3</v>
      </c>
      <c r="I70" s="75">
        <f t="shared" ref="I70:I76" si="29">I118*$E$25</f>
        <v>1.4324360115841836E-4</v>
      </c>
      <c r="J70" s="75">
        <f t="shared" ref="J70:J76" si="30">J118*$F$25</f>
        <v>0</v>
      </c>
      <c r="K70" s="75">
        <f t="shared" si="21"/>
        <v>2.8837155600000004E-2</v>
      </c>
      <c r="L70" s="75">
        <f t="shared" si="21"/>
        <v>0</v>
      </c>
      <c r="M70" s="75">
        <f t="shared" si="21"/>
        <v>0</v>
      </c>
      <c r="N70" s="75">
        <f t="shared" si="21"/>
        <v>0</v>
      </c>
      <c r="O70" s="75">
        <f t="shared" ref="O70:P76" si="31">O118*$F$25</f>
        <v>0.41074126874540062</v>
      </c>
      <c r="P70" s="75">
        <f t="shared" si="31"/>
        <v>0</v>
      </c>
      <c r="Q70" s="75">
        <f t="shared" si="12"/>
        <v>0.43957842434540062</v>
      </c>
      <c r="R70" s="75">
        <f t="shared" ref="R70:U76" si="32">R118*$H$25</f>
        <v>0</v>
      </c>
      <c r="S70" s="75">
        <f t="shared" si="32"/>
        <v>1.233382991493595E-3</v>
      </c>
      <c r="T70" s="75">
        <f t="shared" si="32"/>
        <v>2.083623292061227E-2</v>
      </c>
      <c r="U70" s="75">
        <f t="shared" si="32"/>
        <v>2.0058651096096945E-3</v>
      </c>
      <c r="V70" s="75">
        <f t="shared" si="14"/>
        <v>2.4075481021715559E-2</v>
      </c>
      <c r="W70" s="75">
        <f t="shared" si="15"/>
        <v>0.60140382797493197</v>
      </c>
      <c r="X70" s="75">
        <f t="shared" ref="X70:X76" si="33">X118*$H$25</f>
        <v>-5.8258457553524094E-2</v>
      </c>
    </row>
    <row r="71" spans="1:24" ht="15.75" customHeight="1" thickBot="1" x14ac:dyDescent="0.4">
      <c r="B71" s="25" t="s">
        <v>183</v>
      </c>
      <c r="C71" s="26" t="s">
        <v>184</v>
      </c>
      <c r="D71" s="73">
        <f t="shared" si="20"/>
        <v>7.8011539325763062E-4</v>
      </c>
      <c r="E71" s="73">
        <f t="shared" si="20"/>
        <v>3.3416006559397455E-5</v>
      </c>
      <c r="F71" s="73">
        <f t="shared" si="20"/>
        <v>2.4896349347773415E-4</v>
      </c>
      <c r="G71" s="73">
        <f t="shared" si="8"/>
        <v>1.0624948932947621E-3</v>
      </c>
      <c r="H71" s="73">
        <f t="shared" si="28"/>
        <v>8.3150269029187804E-6</v>
      </c>
      <c r="I71" s="73">
        <f t="shared" si="29"/>
        <v>3.8584392249605209E-7</v>
      </c>
      <c r="J71" s="73">
        <f t="shared" si="30"/>
        <v>0</v>
      </c>
      <c r="K71" s="73">
        <f t="shared" si="21"/>
        <v>3.8174087600000001E-4</v>
      </c>
      <c r="L71" s="73">
        <f t="shared" si="21"/>
        <v>0</v>
      </c>
      <c r="M71" s="73">
        <f t="shared" si="21"/>
        <v>0</v>
      </c>
      <c r="N71" s="73">
        <f t="shared" si="21"/>
        <v>0</v>
      </c>
      <c r="O71" s="73">
        <f t="shared" si="31"/>
        <v>2.1081095340865349E-3</v>
      </c>
      <c r="P71" s="73">
        <f t="shared" si="31"/>
        <v>0</v>
      </c>
      <c r="Q71" s="73">
        <f t="shared" si="12"/>
        <v>2.4898504100865351E-3</v>
      </c>
      <c r="R71" s="73">
        <f t="shared" si="32"/>
        <v>0</v>
      </c>
      <c r="S71" s="73">
        <f t="shared" si="32"/>
        <v>3.8280573065806832E-6</v>
      </c>
      <c r="T71" s="73">
        <f t="shared" si="32"/>
        <v>4.1930498926475655E-5</v>
      </c>
      <c r="U71" s="73">
        <f t="shared" si="32"/>
        <v>1.048402355650333E-6</v>
      </c>
      <c r="V71" s="73">
        <f t="shared" si="14"/>
        <v>4.6806958588706668E-5</v>
      </c>
      <c r="W71" s="73">
        <f t="shared" si="15"/>
        <v>3.6078531327954186E-3</v>
      </c>
      <c r="X71" s="73">
        <f t="shared" si="33"/>
        <v>-4.3118396091510077E-4</v>
      </c>
    </row>
    <row r="72" spans="1:24" ht="15" thickBot="1" x14ac:dyDescent="0.4">
      <c r="B72" s="25" t="s">
        <v>185</v>
      </c>
      <c r="C72" s="26" t="s">
        <v>186</v>
      </c>
      <c r="D72" s="75">
        <f t="shared" si="20"/>
        <v>2.7850606091741378E-4</v>
      </c>
      <c r="E72" s="75">
        <f t="shared" si="20"/>
        <v>7.4394531657665292E-6</v>
      </c>
      <c r="F72" s="75">
        <f t="shared" si="20"/>
        <v>9.1732208637682104E-5</v>
      </c>
      <c r="G72" s="75">
        <f t="shared" si="8"/>
        <v>3.7767772272086241E-4</v>
      </c>
      <c r="H72" s="75">
        <f t="shared" si="28"/>
        <v>1.8511862099058935E-6</v>
      </c>
      <c r="I72" s="75">
        <f t="shared" si="29"/>
        <v>2.8480900595927022E-7</v>
      </c>
      <c r="J72" s="75">
        <f t="shared" si="30"/>
        <v>0</v>
      </c>
      <c r="K72" s="75">
        <f t="shared" si="21"/>
        <v>1.9854907600000001E-4</v>
      </c>
      <c r="L72" s="75">
        <f t="shared" si="21"/>
        <v>0</v>
      </c>
      <c r="M72" s="75">
        <f t="shared" si="21"/>
        <v>0</v>
      </c>
      <c r="N72" s="75">
        <f t="shared" si="21"/>
        <v>0</v>
      </c>
      <c r="O72" s="75">
        <f t="shared" si="31"/>
        <v>6.7453690285903015E-4</v>
      </c>
      <c r="P72" s="75">
        <f t="shared" si="31"/>
        <v>0</v>
      </c>
      <c r="Q72" s="75">
        <f t="shared" si="12"/>
        <v>8.7308597885903019E-4</v>
      </c>
      <c r="R72" s="75">
        <f t="shared" si="32"/>
        <v>0</v>
      </c>
      <c r="S72" s="75">
        <f t="shared" si="32"/>
        <v>9.2228591077359961E-7</v>
      </c>
      <c r="T72" s="75">
        <f t="shared" si="32"/>
        <v>3.6923509191437745E-5</v>
      </c>
      <c r="U72" s="75">
        <f t="shared" si="32"/>
        <v>7.3148429996770915E-6</v>
      </c>
      <c r="V72" s="75">
        <f t="shared" si="14"/>
        <v>4.5160638101888434E-5</v>
      </c>
      <c r="W72" s="75">
        <f t="shared" si="15"/>
        <v>1.2980603348976463E-3</v>
      </c>
      <c r="X72" s="75">
        <f t="shared" si="33"/>
        <v>-1.4355308278899418E-4</v>
      </c>
    </row>
    <row r="73" spans="1:24" ht="15" thickBot="1" x14ac:dyDescent="0.4">
      <c r="A73" s="28"/>
      <c r="B73" s="25" t="s">
        <v>187</v>
      </c>
      <c r="C73" s="26" t="s">
        <v>188</v>
      </c>
      <c r="D73" s="73">
        <f t="shared" si="20"/>
        <v>8.9095195169754097E-5</v>
      </c>
      <c r="E73" s="73">
        <f t="shared" si="20"/>
        <v>5.4115218063715462E-6</v>
      </c>
      <c r="F73" s="73">
        <f t="shared" si="20"/>
        <v>3.6607499674212207E-5</v>
      </c>
      <c r="G73" s="73">
        <f t="shared" si="8"/>
        <v>1.3111421665033785E-4</v>
      </c>
      <c r="H73" s="73">
        <f t="shared" si="28"/>
        <v>1.3465687120105146E-6</v>
      </c>
      <c r="I73" s="73">
        <f t="shared" si="29"/>
        <v>7.0542399196514465E-8</v>
      </c>
      <c r="J73" s="73">
        <f t="shared" si="30"/>
        <v>0</v>
      </c>
      <c r="K73" s="73">
        <f t="shared" si="21"/>
        <v>2.5728096900000002E-5</v>
      </c>
      <c r="L73" s="73">
        <f t="shared" si="21"/>
        <v>0</v>
      </c>
      <c r="M73" s="73">
        <f t="shared" si="21"/>
        <v>0</v>
      </c>
      <c r="N73" s="73">
        <f t="shared" si="21"/>
        <v>0</v>
      </c>
      <c r="O73" s="73">
        <f t="shared" si="31"/>
        <v>1.6108089705096785E-4</v>
      </c>
      <c r="P73" s="73">
        <f t="shared" si="31"/>
        <v>0</v>
      </c>
      <c r="Q73" s="73">
        <f t="shared" si="12"/>
        <v>1.8680899395096784E-4</v>
      </c>
      <c r="R73" s="73">
        <f t="shared" si="32"/>
        <v>0</v>
      </c>
      <c r="S73" s="73">
        <f t="shared" si="32"/>
        <v>6.1007018424461522E-7</v>
      </c>
      <c r="T73" s="73">
        <f t="shared" si="32"/>
        <v>2.738953453418665E-5</v>
      </c>
      <c r="U73" s="73">
        <f t="shared" si="32"/>
        <v>4.1991383007324133E-7</v>
      </c>
      <c r="V73" s="73">
        <f t="shared" si="14"/>
        <v>2.8419518548504507E-5</v>
      </c>
      <c r="W73" s="73">
        <f t="shared" si="15"/>
        <v>3.4775984026101723E-4</v>
      </c>
      <c r="X73" s="73">
        <f t="shared" si="33"/>
        <v>-5.4525340123397095E-5</v>
      </c>
    </row>
    <row r="74" spans="1:24" ht="15" thickBot="1" x14ac:dyDescent="0.4">
      <c r="A74" s="6"/>
      <c r="B74" s="25" t="s">
        <v>189</v>
      </c>
      <c r="C74" s="26" t="s">
        <v>190</v>
      </c>
      <c r="D74" s="75">
        <f t="shared" si="20"/>
        <v>4.9567166772199877E-9</v>
      </c>
      <c r="E74" s="75">
        <f t="shared" si="20"/>
        <v>1.9448328268096113E-9</v>
      </c>
      <c r="F74" s="75">
        <f t="shared" si="20"/>
        <v>1.9898577667314915E-9</v>
      </c>
      <c r="G74" s="75">
        <f t="shared" si="8"/>
        <v>8.8914072707610902E-9</v>
      </c>
      <c r="H74" s="75">
        <f t="shared" si="28"/>
        <v>4.8393984108601421E-10</v>
      </c>
      <c r="I74" s="75">
        <f t="shared" si="29"/>
        <v>1.921060908910871E-11</v>
      </c>
      <c r="J74" s="75">
        <f t="shared" si="30"/>
        <v>0</v>
      </c>
      <c r="K74" s="75">
        <f t="shared" si="21"/>
        <v>1.6285129300000002E-9</v>
      </c>
      <c r="L74" s="75">
        <f t="shared" si="21"/>
        <v>0</v>
      </c>
      <c r="M74" s="75">
        <f t="shared" si="21"/>
        <v>0</v>
      </c>
      <c r="N74" s="75">
        <f t="shared" si="21"/>
        <v>0</v>
      </c>
      <c r="O74" s="75">
        <f t="shared" si="31"/>
        <v>3.7941751096492564E-8</v>
      </c>
      <c r="P74" s="75">
        <f t="shared" si="31"/>
        <v>0</v>
      </c>
      <c r="Q74" s="75">
        <f t="shared" si="12"/>
        <v>3.9570264026492565E-8</v>
      </c>
      <c r="R74" s="75">
        <f t="shared" si="32"/>
        <v>0</v>
      </c>
      <c r="S74" s="75">
        <f t="shared" si="32"/>
        <v>2.1606968867984549E-10</v>
      </c>
      <c r="T74" s="75">
        <f t="shared" si="32"/>
        <v>1.0202207963625846E-9</v>
      </c>
      <c r="U74" s="75">
        <f t="shared" si="32"/>
        <v>1.9383745833967974E-11</v>
      </c>
      <c r="V74" s="75">
        <f t="shared" si="14"/>
        <v>1.2556742308763982E-9</v>
      </c>
      <c r="W74" s="75">
        <f t="shared" si="15"/>
        <v>5.0220495978305172E-8</v>
      </c>
      <c r="X74" s="75">
        <f t="shared" si="33"/>
        <v>-2.3205508511388487E-9</v>
      </c>
    </row>
    <row r="75" spans="1:24" ht="15.75" customHeight="1" thickBot="1" x14ac:dyDescent="0.4">
      <c r="B75" s="25" t="s">
        <v>191</v>
      </c>
      <c r="C75" s="26" t="s">
        <v>151</v>
      </c>
      <c r="D75" s="73">
        <f t="shared" si="20"/>
        <v>7.2985203373904009E-6</v>
      </c>
      <c r="E75" s="73">
        <f t="shared" si="20"/>
        <v>3.6872707368251033E-8</v>
      </c>
      <c r="F75" s="73">
        <f t="shared" si="20"/>
        <v>1.3727775556430875E-6</v>
      </c>
      <c r="G75" s="73">
        <f t="shared" si="8"/>
        <v>8.7081706004017392E-6</v>
      </c>
      <c r="H75" s="73">
        <f t="shared" si="28"/>
        <v>9.1751702095474319E-9</v>
      </c>
      <c r="I75" s="73">
        <f t="shared" si="29"/>
        <v>6.9565170599219158E-10</v>
      </c>
      <c r="J75" s="73">
        <f t="shared" si="30"/>
        <v>0</v>
      </c>
      <c r="K75" s="73">
        <f t="shared" si="21"/>
        <v>3.4437731900000003E-6</v>
      </c>
      <c r="L75" s="73">
        <f t="shared" si="21"/>
        <v>0</v>
      </c>
      <c r="M75" s="73">
        <f t="shared" si="21"/>
        <v>0</v>
      </c>
      <c r="N75" s="73">
        <f t="shared" si="21"/>
        <v>0</v>
      </c>
      <c r="O75" s="73">
        <f t="shared" si="31"/>
        <v>1.6377419689560963E-5</v>
      </c>
      <c r="P75" s="73">
        <f t="shared" si="31"/>
        <v>0</v>
      </c>
      <c r="Q75" s="73">
        <f t="shared" si="12"/>
        <v>1.9821192879560961E-5</v>
      </c>
      <c r="R75" s="73">
        <f t="shared" si="32"/>
        <v>0</v>
      </c>
      <c r="S75" s="73">
        <f t="shared" si="32"/>
        <v>7.7510703909991735E-9</v>
      </c>
      <c r="T75" s="73">
        <f t="shared" si="32"/>
        <v>8.6819470245442877E-9</v>
      </c>
      <c r="U75" s="73">
        <f t="shared" si="32"/>
        <v>4.917580310289773E-10</v>
      </c>
      <c r="V75" s="73">
        <f t="shared" si="14"/>
        <v>1.6924775446572438E-8</v>
      </c>
      <c r="W75" s="73">
        <f t="shared" si="15"/>
        <v>2.8556159077324812E-5</v>
      </c>
      <c r="X75" s="73">
        <f t="shared" si="33"/>
        <v>-3.4463494671125371E-6</v>
      </c>
    </row>
    <row r="76" spans="1:24" ht="15.75" customHeight="1" thickBot="1" x14ac:dyDescent="0.4">
      <c r="B76" s="25" t="s">
        <v>192</v>
      </c>
      <c r="C76" s="26" t="s">
        <v>41</v>
      </c>
      <c r="D76" s="75">
        <f t="shared" si="20"/>
        <v>1.0512419130595292</v>
      </c>
      <c r="E76" s="75">
        <f t="shared" si="20"/>
        <v>0.16032081141448018</v>
      </c>
      <c r="F76" s="75">
        <f t="shared" si="20"/>
        <v>0.42894177109326581</v>
      </c>
      <c r="G76" s="75">
        <f t="shared" si="8"/>
        <v>1.6405044955672752</v>
      </c>
      <c r="H76" s="75">
        <f t="shared" si="28"/>
        <v>3.9893212183243779E-2</v>
      </c>
      <c r="I76" s="75">
        <f t="shared" si="29"/>
        <v>2.0271568390405502E-3</v>
      </c>
      <c r="J76" s="75">
        <f t="shared" si="30"/>
        <v>0</v>
      </c>
      <c r="K76" s="75">
        <f t="shared" si="21"/>
        <v>0.32047891700000003</v>
      </c>
      <c r="L76" s="75">
        <f t="shared" si="21"/>
        <v>0</v>
      </c>
      <c r="M76" s="75">
        <f t="shared" si="21"/>
        <v>0</v>
      </c>
      <c r="N76" s="75">
        <f t="shared" si="21"/>
        <v>0</v>
      </c>
      <c r="O76" s="75">
        <f t="shared" si="31"/>
        <v>57.539111120385499</v>
      </c>
      <c r="P76" s="75">
        <f t="shared" si="31"/>
        <v>0</v>
      </c>
      <c r="Q76" s="75">
        <f t="shared" si="12"/>
        <v>57.859590037385502</v>
      </c>
      <c r="R76" s="75">
        <f t="shared" si="32"/>
        <v>0</v>
      </c>
      <c r="S76" s="75">
        <f t="shared" si="32"/>
        <v>1.8546026962379038E-2</v>
      </c>
      <c r="T76" s="75">
        <f t="shared" si="32"/>
        <v>0.2620744385894776</v>
      </c>
      <c r="U76" s="75">
        <f t="shared" si="32"/>
        <v>1.8495746288869346E-3</v>
      </c>
      <c r="V76" s="75">
        <f t="shared" si="14"/>
        <v>0.28247004018074356</v>
      </c>
      <c r="W76" s="75">
        <f t="shared" si="15"/>
        <v>59.824484942155799</v>
      </c>
      <c r="X76" s="75">
        <f t="shared" si="33"/>
        <v>-0.61910988922236954</v>
      </c>
    </row>
    <row r="77" spans="1:24" ht="15.75" customHeight="1" x14ac:dyDescent="0.35">
      <c r="E77"/>
      <c r="F77"/>
      <c r="G77"/>
      <c r="H77"/>
      <c r="I77"/>
      <c r="J77"/>
      <c r="K77"/>
      <c r="L77"/>
      <c r="M77"/>
      <c r="N77"/>
      <c r="O77"/>
      <c r="P77"/>
    </row>
    <row r="78" spans="1:24" ht="15.75" customHeight="1" thickBot="1" x14ac:dyDescent="0.4">
      <c r="B78" s="39" t="s">
        <v>111</v>
      </c>
      <c r="C78" s="40" t="s">
        <v>27</v>
      </c>
      <c r="D78" s="90" t="s">
        <v>112</v>
      </c>
      <c r="E78" s="90" t="s">
        <v>113</v>
      </c>
      <c r="F78" s="90" t="s">
        <v>114</v>
      </c>
      <c r="G78" s="90" t="s">
        <v>115</v>
      </c>
      <c r="H78" s="90" t="s">
        <v>116</v>
      </c>
      <c r="I78" s="90" t="s">
        <v>117</v>
      </c>
      <c r="J78" s="90" t="s">
        <v>118</v>
      </c>
      <c r="K78" s="90" t="s">
        <v>119</v>
      </c>
      <c r="L78" s="90" t="s">
        <v>120</v>
      </c>
      <c r="M78" s="90" t="s">
        <v>121</v>
      </c>
      <c r="N78" s="90" t="s">
        <v>122</v>
      </c>
      <c r="O78" s="90" t="s">
        <v>123</v>
      </c>
      <c r="P78" s="90" t="s">
        <v>124</v>
      </c>
      <c r="Q78" s="91" t="s">
        <v>125</v>
      </c>
      <c r="R78" s="91" t="s">
        <v>126</v>
      </c>
      <c r="S78" s="91" t="s">
        <v>127</v>
      </c>
      <c r="T78" s="91" t="s">
        <v>128</v>
      </c>
      <c r="U78" s="91" t="s">
        <v>129</v>
      </c>
      <c r="V78" s="91" t="s">
        <v>130</v>
      </c>
      <c r="W78" s="91" t="s">
        <v>131</v>
      </c>
      <c r="X78" s="91" t="s">
        <v>132</v>
      </c>
    </row>
    <row r="79" spans="1:24" ht="15.75" customHeight="1" thickBot="1" x14ac:dyDescent="0.4">
      <c r="B79" s="41" t="s">
        <v>133</v>
      </c>
      <c r="C79" s="42" t="s">
        <v>134</v>
      </c>
      <c r="D79" s="73">
        <v>0.12368709</v>
      </c>
      <c r="E79" s="73">
        <v>1.3948891999999999E-2</v>
      </c>
      <c r="F79" s="73">
        <v>3.9842308E-2</v>
      </c>
      <c r="G79" s="73">
        <v>0.17747828999999998</v>
      </c>
      <c r="H79" s="73">
        <v>3.4709537E-3</v>
      </c>
      <c r="I79" s="73">
        <v>1.3318359000000001E-3</v>
      </c>
      <c r="J79" s="73">
        <v>0</v>
      </c>
      <c r="K79" s="73">
        <v>2.7282045000000001E-2</v>
      </c>
      <c r="L79" s="73">
        <v>0</v>
      </c>
      <c r="M79" s="73">
        <v>0</v>
      </c>
      <c r="N79" s="73">
        <v>0</v>
      </c>
      <c r="O79" s="73">
        <v>0.38190442000000002</v>
      </c>
      <c r="P79" s="73">
        <v>0</v>
      </c>
      <c r="Q79" s="74">
        <v>0.70000387499999994</v>
      </c>
      <c r="R79" s="74">
        <v>0</v>
      </c>
      <c r="S79" s="74">
        <v>1.5087767000000001E-3</v>
      </c>
      <c r="T79" s="74">
        <v>2.6513985E-2</v>
      </c>
      <c r="U79" s="74">
        <v>8.4400602000000002E-3</v>
      </c>
      <c r="V79" s="74">
        <v>3.6462821899999998E-2</v>
      </c>
      <c r="W79" s="74">
        <v>0.91788012660000007</v>
      </c>
      <c r="X79" s="74">
        <v>-6.5602812999999996E-2</v>
      </c>
    </row>
    <row r="80" spans="1:24" ht="15.75" customHeight="1" thickBot="1" x14ac:dyDescent="0.4">
      <c r="B80" s="41" t="s">
        <v>135</v>
      </c>
      <c r="C80" s="42" t="s">
        <v>134</v>
      </c>
      <c r="D80" s="75">
        <v>0.12295441</v>
      </c>
      <c r="E80" s="75">
        <v>1.3930886999999999E-2</v>
      </c>
      <c r="F80" s="75">
        <v>4.8209657000000003E-2</v>
      </c>
      <c r="G80" s="75">
        <v>0.18509495399999998</v>
      </c>
      <c r="H80" s="75">
        <v>3.4664735E-3</v>
      </c>
      <c r="I80" s="75">
        <v>3.8172428000000003E-4</v>
      </c>
      <c r="J80" s="75">
        <v>0</v>
      </c>
      <c r="K80" s="75">
        <v>2.7280855999999999E-2</v>
      </c>
      <c r="L80" s="75">
        <v>0</v>
      </c>
      <c r="M80" s="75">
        <v>0</v>
      </c>
      <c r="N80" s="75">
        <v>0</v>
      </c>
      <c r="O80" s="75">
        <v>0.37415524</v>
      </c>
      <c r="P80" s="75">
        <v>0</v>
      </c>
      <c r="Q80" s="76">
        <v>0.68635256599999994</v>
      </c>
      <c r="R80" s="76">
        <v>0</v>
      </c>
      <c r="S80" s="76">
        <v>1.5062477999999999E-3</v>
      </c>
      <c r="T80" s="76">
        <v>2.6630399999999999E-2</v>
      </c>
      <c r="U80" s="76">
        <v>2.4581056000000001E-3</v>
      </c>
      <c r="V80" s="76">
        <v>3.0594753399999997E-2</v>
      </c>
      <c r="W80" s="76">
        <v>0.90502394117999996</v>
      </c>
      <c r="X80" s="76">
        <v>-7.3015636999999994E-2</v>
      </c>
    </row>
    <row r="81" spans="2:24" ht="15.75" customHeight="1" thickBot="1" x14ac:dyDescent="0.4">
      <c r="B81" s="41" t="s">
        <v>136</v>
      </c>
      <c r="C81" s="42" t="s">
        <v>134</v>
      </c>
      <c r="D81" s="73">
        <v>3.3054451000000002E-3</v>
      </c>
      <c r="E81" s="73">
        <v>1.0177405E-4</v>
      </c>
      <c r="F81" s="73">
        <v>1.4770390999999999E-3</v>
      </c>
      <c r="G81" s="73">
        <v>4.8842582500000006E-3</v>
      </c>
      <c r="H81" s="73">
        <v>2.5324808E-5</v>
      </c>
      <c r="I81" s="73">
        <v>9.4209103000000003E-4</v>
      </c>
      <c r="J81" s="73">
        <v>0</v>
      </c>
      <c r="K81" s="73">
        <v>1.2626202E-3</v>
      </c>
      <c r="L81" s="73">
        <v>0</v>
      </c>
      <c r="M81" s="73">
        <v>0</v>
      </c>
      <c r="N81" s="73">
        <v>0</v>
      </c>
      <c r="O81" s="73">
        <v>4.6372844000000003E-2</v>
      </c>
      <c r="P81" s="73">
        <v>0</v>
      </c>
      <c r="Q81" s="73">
        <v>8.2948044200000001E-2</v>
      </c>
      <c r="R81" s="73">
        <v>0</v>
      </c>
      <c r="S81" s="73">
        <v>1.6772686000000001E-5</v>
      </c>
      <c r="T81" s="73">
        <v>7.5014511000000002E-5</v>
      </c>
      <c r="U81" s="73">
        <v>5.8164213999999997E-3</v>
      </c>
      <c r="V81" s="73">
        <v>5.9082085969999996E-3</v>
      </c>
      <c r="W81" s="73">
        <v>9.4701596329000007E-2</v>
      </c>
      <c r="X81" s="73">
        <v>-1.7015334E-3</v>
      </c>
    </row>
    <row r="82" spans="2:24" ht="15.75" customHeight="1" thickBot="1" x14ac:dyDescent="0.4">
      <c r="B82" s="41" t="s">
        <v>137</v>
      </c>
      <c r="C82" s="42" t="s">
        <v>134</v>
      </c>
      <c r="D82" s="75">
        <v>1.8846914000000001E-4</v>
      </c>
      <c r="E82" s="75">
        <v>5.4704704999999997E-6</v>
      </c>
      <c r="F82" s="75">
        <v>5.8523743000000001E-5</v>
      </c>
      <c r="G82" s="75">
        <v>2.5246335350000002E-4</v>
      </c>
      <c r="H82" s="75">
        <v>1.3612371000000001E-6</v>
      </c>
      <c r="I82" s="75">
        <v>1.7432685000000001E-7</v>
      </c>
      <c r="J82" s="75">
        <v>0</v>
      </c>
      <c r="K82" s="75">
        <v>5.6873638999999997E-5</v>
      </c>
      <c r="L82" s="75">
        <v>0</v>
      </c>
      <c r="M82" s="75">
        <v>0</v>
      </c>
      <c r="N82" s="75">
        <v>0</v>
      </c>
      <c r="O82" s="75">
        <v>2.3056692000000001E-4</v>
      </c>
      <c r="P82" s="75">
        <v>0</v>
      </c>
      <c r="Q82" s="75">
        <v>4.6301558899999998E-4</v>
      </c>
      <c r="R82" s="75">
        <v>0</v>
      </c>
      <c r="S82" s="75">
        <v>8.9999351999999996E-7</v>
      </c>
      <c r="T82" s="75">
        <v>3.7152872E-6</v>
      </c>
      <c r="U82" s="75">
        <v>5.7603357999999998E-8</v>
      </c>
      <c r="V82" s="75">
        <v>4.6728840779999998E-6</v>
      </c>
      <c r="W82" s="75">
        <v>7.2134711592799984E-4</v>
      </c>
      <c r="X82" s="75">
        <v>-4.4932489E-5</v>
      </c>
    </row>
    <row r="83" spans="2:24" ht="15.75" customHeight="1" thickBot="1" x14ac:dyDescent="0.4">
      <c r="B83" s="41" t="s">
        <v>138</v>
      </c>
      <c r="C83" s="42" t="s">
        <v>139</v>
      </c>
      <c r="D83" s="73">
        <v>6.9785581999999998E-9</v>
      </c>
      <c r="E83" s="73">
        <v>3.2240882E-9</v>
      </c>
      <c r="F83" s="73">
        <v>2.7263413999999999E-9</v>
      </c>
      <c r="G83" s="73">
        <v>1.2928987800000001E-8</v>
      </c>
      <c r="H83" s="73">
        <v>8.0226161000000002E-10</v>
      </c>
      <c r="I83" s="73">
        <v>6.2783382999999997E-11</v>
      </c>
      <c r="J83" s="73">
        <v>0</v>
      </c>
      <c r="K83" s="73">
        <v>1.6424844000000001E-9</v>
      </c>
      <c r="L83" s="73">
        <v>0</v>
      </c>
      <c r="M83" s="73">
        <v>0</v>
      </c>
      <c r="N83" s="73">
        <v>0</v>
      </c>
      <c r="O83" s="73">
        <v>3.9381159000000001E-8</v>
      </c>
      <c r="P83" s="73">
        <v>0</v>
      </c>
      <c r="Q83" s="73">
        <v>7.1012106399999995E-8</v>
      </c>
      <c r="R83" s="73">
        <v>0</v>
      </c>
      <c r="S83" s="73">
        <v>3.2843191E-10</v>
      </c>
      <c r="T83" s="73">
        <v>9.7614824E-10</v>
      </c>
      <c r="U83" s="73">
        <v>2.7647747000000001E-11</v>
      </c>
      <c r="V83" s="73">
        <v>1.3322278970000002E-9</v>
      </c>
      <c r="W83" s="73">
        <v>8.5937822150000007E-8</v>
      </c>
      <c r="X83" s="73">
        <v>-3.0001593999999999E-9</v>
      </c>
    </row>
    <row r="84" spans="2:24" ht="15.75" customHeight="1" thickBot="1" x14ac:dyDescent="0.4">
      <c r="B84" s="41" t="s">
        <v>140</v>
      </c>
      <c r="C84" s="42" t="s">
        <v>141</v>
      </c>
      <c r="D84" s="75">
        <v>1.3328815999999999E-3</v>
      </c>
      <c r="E84" s="75">
        <v>5.6552762000000001E-5</v>
      </c>
      <c r="F84" s="75">
        <v>4.3222364999999998E-4</v>
      </c>
      <c r="G84" s="75">
        <v>1.821658012E-3</v>
      </c>
      <c r="H84" s="75">
        <v>1.4072229999999999E-5</v>
      </c>
      <c r="I84" s="75">
        <v>1.3108498E-6</v>
      </c>
      <c r="J84" s="75">
        <v>0</v>
      </c>
      <c r="K84" s="75">
        <v>3.9703428999999997E-4</v>
      </c>
      <c r="L84" s="75">
        <v>0</v>
      </c>
      <c r="M84" s="75">
        <v>0</v>
      </c>
      <c r="N84" s="75">
        <v>0</v>
      </c>
      <c r="O84" s="75">
        <v>2.2403675999999998E-3</v>
      </c>
      <c r="P84" s="75">
        <v>0</v>
      </c>
      <c r="Q84" s="75">
        <v>4.3434253899999999E-3</v>
      </c>
      <c r="R84" s="75">
        <v>0</v>
      </c>
      <c r="S84" s="75">
        <v>5.8663736000000002E-6</v>
      </c>
      <c r="T84" s="75">
        <v>6.2411324999999998E-5</v>
      </c>
      <c r="U84" s="75">
        <v>1.7182546999999999E-6</v>
      </c>
      <c r="V84" s="75">
        <v>6.9995953299999998E-5</v>
      </c>
      <c r="W84" s="75">
        <v>6.2469447361000003E-3</v>
      </c>
      <c r="X84" s="75">
        <v>-6.1153776E-4</v>
      </c>
    </row>
    <row r="85" spans="2:24" ht="15.75" customHeight="1" thickBot="1" x14ac:dyDescent="0.4">
      <c r="B85" s="41" t="s">
        <v>142</v>
      </c>
      <c r="C85" s="42" t="s">
        <v>143</v>
      </c>
      <c r="D85" s="73">
        <v>6.6351770000000002E-5</v>
      </c>
      <c r="E85" s="73">
        <v>8.9736149999999997E-7</v>
      </c>
      <c r="F85" s="73">
        <v>2.1979141999999999E-5</v>
      </c>
      <c r="G85" s="73">
        <v>8.9228273499999998E-5</v>
      </c>
      <c r="H85" s="73">
        <v>2.2329372999999999E-7</v>
      </c>
      <c r="I85" s="73">
        <v>3.0174271999999997E-8</v>
      </c>
      <c r="J85" s="73">
        <v>0</v>
      </c>
      <c r="K85" s="73">
        <v>1.4276302E-5</v>
      </c>
      <c r="L85" s="73">
        <v>0</v>
      </c>
      <c r="M85" s="73">
        <v>0</v>
      </c>
      <c r="N85" s="73">
        <v>0</v>
      </c>
      <c r="O85" s="73">
        <v>1.2731980999999999E-4</v>
      </c>
      <c r="P85" s="73">
        <v>0</v>
      </c>
      <c r="Q85" s="73">
        <v>2.3854920200000002E-4</v>
      </c>
      <c r="R85" s="73">
        <v>0</v>
      </c>
      <c r="S85" s="73">
        <v>1.3994908E-7</v>
      </c>
      <c r="T85" s="73">
        <v>1.2706980000000001E-5</v>
      </c>
      <c r="U85" s="73">
        <v>2.0509978E-7</v>
      </c>
      <c r="V85" s="73">
        <v>1.305202886E-5</v>
      </c>
      <c r="W85" s="73">
        <v>3.4102715462199998E-4</v>
      </c>
      <c r="X85" s="73">
        <v>-4.3254316000000001E-5</v>
      </c>
    </row>
    <row r="86" spans="2:24" ht="15.75" customHeight="1" thickBot="1" x14ac:dyDescent="0.4">
      <c r="B86" s="43" t="s">
        <v>144</v>
      </c>
      <c r="C86" s="44" t="s">
        <v>145</v>
      </c>
      <c r="D86" s="75">
        <v>2.9573046000000002E-4</v>
      </c>
      <c r="E86" s="75">
        <v>1.7031279999999999E-5</v>
      </c>
      <c r="F86" s="75">
        <v>9.5143511999999994E-5</v>
      </c>
      <c r="G86" s="75">
        <v>4.0790525200000004E-4</v>
      </c>
      <c r="H86" s="75">
        <v>4.2379554999999998E-6</v>
      </c>
      <c r="I86" s="75">
        <v>5.5525976000000004E-7</v>
      </c>
      <c r="J86" s="75">
        <v>0</v>
      </c>
      <c r="K86" s="75">
        <v>3.2047507000000002E-4</v>
      </c>
      <c r="L86" s="75">
        <v>0</v>
      </c>
      <c r="M86" s="75">
        <v>0</v>
      </c>
      <c r="N86" s="75">
        <v>0</v>
      </c>
      <c r="O86" s="75">
        <v>4.9190104000000005E-4</v>
      </c>
      <c r="P86" s="75">
        <v>0</v>
      </c>
      <c r="Q86" s="75">
        <v>1.18695514E-3</v>
      </c>
      <c r="R86" s="75">
        <v>0</v>
      </c>
      <c r="S86" s="75">
        <v>1.6080539E-6</v>
      </c>
      <c r="T86" s="75">
        <v>1.4728528E-5</v>
      </c>
      <c r="U86" s="75">
        <v>5.9595730999999999E-6</v>
      </c>
      <c r="V86" s="75">
        <v>2.2296155000000002E-5</v>
      </c>
      <c r="W86" s="75">
        <v>1.6208903814600001E-3</v>
      </c>
      <c r="X86" s="75">
        <v>-8.7786662999999996E-5</v>
      </c>
    </row>
    <row r="87" spans="2:24" ht="15" thickBot="1" x14ac:dyDescent="0.4">
      <c r="B87" s="43" t="s">
        <v>146</v>
      </c>
      <c r="C87" s="92" t="s">
        <v>147</v>
      </c>
      <c r="D87" s="73">
        <v>2.9232559999999999E-3</v>
      </c>
      <c r="E87" s="73">
        <v>1.8611269E-4</v>
      </c>
      <c r="F87" s="73">
        <v>1.0253672E-3</v>
      </c>
      <c r="G87" s="73">
        <v>4.1347358899999995E-3</v>
      </c>
      <c r="H87" s="73">
        <v>4.6311099000000002E-5</v>
      </c>
      <c r="I87" s="73">
        <v>4.2639037000000002E-6</v>
      </c>
      <c r="J87" s="73">
        <v>0</v>
      </c>
      <c r="K87" s="73">
        <v>3.4417942000000001E-4</v>
      </c>
      <c r="L87" s="73">
        <v>0</v>
      </c>
      <c r="M87" s="73">
        <v>0</v>
      </c>
      <c r="N87" s="73">
        <v>0</v>
      </c>
      <c r="O87" s="73">
        <v>3.8366810999999998E-3</v>
      </c>
      <c r="P87" s="73">
        <v>0</v>
      </c>
      <c r="Q87" s="73">
        <v>7.1024650200000004E-3</v>
      </c>
      <c r="R87" s="73">
        <v>0</v>
      </c>
      <c r="S87" s="73">
        <v>1.7540591000000001E-5</v>
      </c>
      <c r="T87" s="73">
        <v>1.4273064999999999E-4</v>
      </c>
      <c r="U87" s="73">
        <v>7.1914136999999996E-6</v>
      </c>
      <c r="V87" s="73">
        <v>1.6746265469999997E-4</v>
      </c>
      <c r="W87" s="73">
        <v>1.1443661973400002E-2</v>
      </c>
      <c r="X87" s="73">
        <v>-8.8176065999999995E-4</v>
      </c>
    </row>
    <row r="88" spans="2:24" ht="15" thickBot="1" x14ac:dyDescent="0.4">
      <c r="B88" s="43" t="s">
        <v>148</v>
      </c>
      <c r="C88" s="92" t="s">
        <v>149</v>
      </c>
      <c r="D88" s="75">
        <v>5.2821981000000004E-4</v>
      </c>
      <c r="E88" s="75">
        <v>5.7000258000000002E-5</v>
      </c>
      <c r="F88" s="75">
        <v>2.0478639999999999E-4</v>
      </c>
      <c r="G88" s="75">
        <v>7.9000646800000008E-4</v>
      </c>
      <c r="H88" s="75">
        <v>1.4183582E-5</v>
      </c>
      <c r="I88" s="75">
        <v>1.3137119E-6</v>
      </c>
      <c r="J88" s="75">
        <v>0</v>
      </c>
      <c r="K88" s="75">
        <v>1.0973971E-4</v>
      </c>
      <c r="L88" s="75">
        <v>0</v>
      </c>
      <c r="M88" s="75">
        <v>0</v>
      </c>
      <c r="N88" s="75">
        <v>0</v>
      </c>
      <c r="O88" s="75">
        <v>1.0643948E-3</v>
      </c>
      <c r="P88" s="75">
        <v>0</v>
      </c>
      <c r="Q88" s="75">
        <v>1.9846633099999999E-3</v>
      </c>
      <c r="R88" s="75">
        <v>0</v>
      </c>
      <c r="S88" s="75">
        <v>5.4801321000000002E-6</v>
      </c>
      <c r="T88" s="75">
        <v>1.0870484E-4</v>
      </c>
      <c r="U88" s="75">
        <v>2.4538343E-6</v>
      </c>
      <c r="V88" s="75">
        <v>1.166388064E-4</v>
      </c>
      <c r="W88" s="75">
        <v>2.9032603443000004E-3</v>
      </c>
      <c r="X88" s="75">
        <v>-3.1866670000000002E-4</v>
      </c>
    </row>
    <row r="89" spans="2:24" ht="15" thickBot="1" x14ac:dyDescent="0.4">
      <c r="B89" s="43" t="s">
        <v>150</v>
      </c>
      <c r="C89" s="92" t="s">
        <v>151</v>
      </c>
      <c r="D89" s="73">
        <v>9.5886070000000008E-6</v>
      </c>
      <c r="E89" s="73">
        <v>4.8442408000000002E-8</v>
      </c>
      <c r="F89" s="73">
        <v>1.8035195999999999E-6</v>
      </c>
      <c r="G89" s="73">
        <v>1.1440569008000001E-5</v>
      </c>
      <c r="H89" s="73">
        <v>1.2054101000000001E-8</v>
      </c>
      <c r="I89" s="73">
        <v>1.8312359999999999E-9</v>
      </c>
      <c r="J89" s="73">
        <v>0</v>
      </c>
      <c r="K89" s="73">
        <v>3.1307028999999999E-6</v>
      </c>
      <c r="L89" s="73">
        <v>0</v>
      </c>
      <c r="M89" s="73">
        <v>0</v>
      </c>
      <c r="N89" s="73">
        <v>0</v>
      </c>
      <c r="O89" s="73">
        <v>1.4584983E-5</v>
      </c>
      <c r="P89" s="73">
        <v>0</v>
      </c>
      <c r="Q89" s="73">
        <v>2.8822042899999999E-5</v>
      </c>
      <c r="R89" s="73">
        <v>0</v>
      </c>
      <c r="S89" s="73">
        <v>9.3589683999999995E-9</v>
      </c>
      <c r="T89" s="73">
        <v>1.0482948E-8</v>
      </c>
      <c r="U89" s="73">
        <v>5.9376933000000002E-10</v>
      </c>
      <c r="V89" s="73">
        <v>2.043568573E-8</v>
      </c>
      <c r="W89" s="73">
        <v>4.0293919712830005E-5</v>
      </c>
      <c r="X89" s="73">
        <v>-4.1612672999999998E-6</v>
      </c>
    </row>
    <row r="90" spans="2:24" ht="15" thickBot="1" x14ac:dyDescent="0.4">
      <c r="B90" s="41" t="s">
        <v>152</v>
      </c>
      <c r="C90" s="42" t="s">
        <v>41</v>
      </c>
      <c r="D90" s="75">
        <v>1.3810944000000001</v>
      </c>
      <c r="E90" s="75">
        <v>0.21062533</v>
      </c>
      <c r="F90" s="75">
        <v>0.56353259</v>
      </c>
      <c r="G90" s="75">
        <v>2.1552523200000002</v>
      </c>
      <c r="H90" s="75">
        <v>5.2410669E-2</v>
      </c>
      <c r="I90" s="75">
        <v>5.3362948000000004E-3</v>
      </c>
      <c r="J90" s="75">
        <v>0</v>
      </c>
      <c r="K90" s="75">
        <v>0.29134447000000002</v>
      </c>
      <c r="L90" s="75">
        <v>0</v>
      </c>
      <c r="M90" s="75">
        <v>0</v>
      </c>
      <c r="N90" s="75">
        <v>0</v>
      </c>
      <c r="O90" s="75">
        <v>51.241708000000003</v>
      </c>
      <c r="P90" s="75">
        <v>0</v>
      </c>
      <c r="Q90" s="75">
        <v>90.553237469999999</v>
      </c>
      <c r="R90" s="75">
        <v>0</v>
      </c>
      <c r="S90" s="75">
        <v>2.2393252999999998E-2</v>
      </c>
      <c r="T90" s="75">
        <v>0.31643969999999999</v>
      </c>
      <c r="U90" s="75">
        <v>2.2332542000000001E-3</v>
      </c>
      <c r="V90" s="75">
        <v>0.34106620719999997</v>
      </c>
      <c r="W90" s="75">
        <v>93.094201631000004</v>
      </c>
      <c r="X90" s="75">
        <v>-0.74753932000000001</v>
      </c>
    </row>
    <row r="91" spans="2:24" ht="15" thickBot="1" x14ac:dyDescent="0.4">
      <c r="B91" s="41" t="s">
        <v>153</v>
      </c>
      <c r="C91" s="42" t="s">
        <v>154</v>
      </c>
      <c r="D91" s="73">
        <v>4.1557058000000001E-2</v>
      </c>
      <c r="E91" s="73">
        <v>6.3073787000000002E-4</v>
      </c>
      <c r="F91" s="73">
        <v>1.2916679E-2</v>
      </c>
      <c r="G91" s="73">
        <v>5.5104474870000003E-2</v>
      </c>
      <c r="H91" s="73">
        <v>1.5694879999999999E-4</v>
      </c>
      <c r="I91" s="73">
        <v>2.4752178999999999E-5</v>
      </c>
      <c r="J91" s="73">
        <v>0</v>
      </c>
      <c r="K91" s="73">
        <v>9.5307472000000001E-3</v>
      </c>
      <c r="L91" s="73">
        <v>0</v>
      </c>
      <c r="M91" s="73">
        <v>0</v>
      </c>
      <c r="N91" s="73">
        <v>0</v>
      </c>
      <c r="O91" s="73">
        <v>0.13974533</v>
      </c>
      <c r="P91" s="73">
        <v>0</v>
      </c>
      <c r="Q91" s="73">
        <v>0.25569111719999998</v>
      </c>
      <c r="R91" s="73">
        <v>0</v>
      </c>
      <c r="S91" s="73">
        <v>8.6853373000000004E-5</v>
      </c>
      <c r="T91" s="73">
        <v>1.2602096E-3</v>
      </c>
      <c r="U91" s="73">
        <v>6.4343098000000005E-5</v>
      </c>
      <c r="V91" s="73">
        <v>1.411406071E-3</v>
      </c>
      <c r="W91" s="73">
        <v>0.31234946592000001</v>
      </c>
      <c r="X91" s="73">
        <v>-1.4216125E-2</v>
      </c>
    </row>
    <row r="92" spans="2:24" ht="15" thickBot="1" x14ac:dyDescent="0.4">
      <c r="B92" s="41" t="s">
        <v>155</v>
      </c>
      <c r="C92" s="42" t="s">
        <v>156</v>
      </c>
      <c r="D92" s="75">
        <v>1.3092106E-8</v>
      </c>
      <c r="E92" s="75">
        <v>1.2023205E-9</v>
      </c>
      <c r="F92" s="75">
        <v>4.8663286000000001E-9</v>
      </c>
      <c r="G92" s="75">
        <v>1.9160755099999998E-8</v>
      </c>
      <c r="H92" s="75">
        <v>2.9917779000000002E-10</v>
      </c>
      <c r="I92" s="75">
        <v>1.9091665E-11</v>
      </c>
      <c r="J92" s="75">
        <v>0</v>
      </c>
      <c r="K92" s="75">
        <v>2.5053683999999999E-9</v>
      </c>
      <c r="L92" s="75">
        <v>0</v>
      </c>
      <c r="M92" s="75">
        <v>0</v>
      </c>
      <c r="N92" s="75">
        <v>0</v>
      </c>
      <c r="O92" s="75">
        <v>2.2709192E-8</v>
      </c>
      <c r="P92" s="75">
        <v>0</v>
      </c>
      <c r="Q92" s="75">
        <v>4.25074424E-8</v>
      </c>
      <c r="R92" s="75">
        <v>0</v>
      </c>
      <c r="S92" s="75">
        <v>9.5158626000000006E-11</v>
      </c>
      <c r="T92" s="75">
        <v>1.1496005E-9</v>
      </c>
      <c r="U92" s="75">
        <v>1.6597543E-11</v>
      </c>
      <c r="V92" s="75">
        <v>1.261356669E-9</v>
      </c>
      <c r="W92" s="75">
        <v>6.3173036803999998E-8</v>
      </c>
      <c r="X92" s="75">
        <v>-5.5956598E-9</v>
      </c>
    </row>
    <row r="93" spans="2:24" ht="15" thickBot="1" x14ac:dyDescent="0.4">
      <c r="B93" s="41" t="s">
        <v>157</v>
      </c>
      <c r="C93" s="42" t="s">
        <v>158</v>
      </c>
      <c r="D93" s="73">
        <v>1.1034878E-2</v>
      </c>
      <c r="E93" s="73">
        <v>1.0827674E-3</v>
      </c>
      <c r="F93" s="73">
        <v>4.2457071999999997E-3</v>
      </c>
      <c r="G93" s="73">
        <v>1.6363352599999999E-2</v>
      </c>
      <c r="H93" s="73">
        <v>2.6942897000000002E-4</v>
      </c>
      <c r="I93" s="73">
        <v>7.9780121000000003E-5</v>
      </c>
      <c r="J93" s="73">
        <v>0</v>
      </c>
      <c r="K93" s="73">
        <v>7.2134423999999997E-3</v>
      </c>
      <c r="L93" s="73">
        <v>0</v>
      </c>
      <c r="M93" s="73">
        <v>0</v>
      </c>
      <c r="N93" s="73">
        <v>0</v>
      </c>
      <c r="O93" s="73">
        <v>2.3431242000000001</v>
      </c>
      <c r="P93" s="73">
        <v>0</v>
      </c>
      <c r="Q93" s="73">
        <v>4.1346095424000007</v>
      </c>
      <c r="R93" s="73">
        <v>0</v>
      </c>
      <c r="S93" s="73">
        <v>1.2487298000000001E-4</v>
      </c>
      <c r="T93" s="73">
        <v>7.4322593999999996E-4</v>
      </c>
      <c r="U93" s="73">
        <v>1.5125777000000001E-5</v>
      </c>
      <c r="V93" s="73">
        <v>8.8322469699999998E-4</v>
      </c>
      <c r="W93" s="73">
        <v>4.1521379784179997</v>
      </c>
      <c r="X93" s="73">
        <v>-3.7401619E-3</v>
      </c>
    </row>
    <row r="94" spans="2:24" ht="15" thickBot="1" x14ac:dyDescent="0.4">
      <c r="B94" s="41" t="s">
        <v>159</v>
      </c>
      <c r="C94" s="42" t="s">
        <v>160</v>
      </c>
      <c r="D94" s="75">
        <v>6.1037210000000002</v>
      </c>
      <c r="E94" s="75">
        <v>0.16438499000000001</v>
      </c>
      <c r="F94" s="75">
        <v>1.8233363</v>
      </c>
      <c r="G94" s="75">
        <v>8.0914422899999998</v>
      </c>
      <c r="H94" s="75">
        <v>4.0904515000000002E-2</v>
      </c>
      <c r="I94" s="75">
        <v>5.3303415000000003E-3</v>
      </c>
      <c r="J94" s="75">
        <v>0</v>
      </c>
      <c r="K94" s="75">
        <v>2.5128197000000001</v>
      </c>
      <c r="L94" s="75">
        <v>0</v>
      </c>
      <c r="M94" s="75">
        <v>0</v>
      </c>
      <c r="N94" s="75">
        <v>0</v>
      </c>
      <c r="O94" s="75">
        <v>15.073558</v>
      </c>
      <c r="P94" s="75">
        <v>0</v>
      </c>
      <c r="Q94" s="75">
        <v>29.064782700000002</v>
      </c>
      <c r="R94" s="75">
        <v>0</v>
      </c>
      <c r="S94" s="75">
        <v>1.9635343999999999E-2</v>
      </c>
      <c r="T94" s="75">
        <v>0.64933222999999995</v>
      </c>
      <c r="U94" s="75">
        <v>2.6129704E-2</v>
      </c>
      <c r="V94" s="75">
        <v>0.69509727799999999</v>
      </c>
      <c r="W94" s="75">
        <v>37.887332038499999</v>
      </c>
      <c r="X94" s="75">
        <v>-2.6457087000000001</v>
      </c>
    </row>
    <row r="95" spans="2:24" ht="15" thickBot="1" x14ac:dyDescent="0.4">
      <c r="B95" s="41" t="s">
        <v>161</v>
      </c>
      <c r="C95" s="42" t="s">
        <v>162</v>
      </c>
      <c r="D95" s="73">
        <v>5.6998991000000003E-10</v>
      </c>
      <c r="E95" s="73">
        <v>5.3237492000000002E-12</v>
      </c>
      <c r="F95" s="73">
        <v>2.5869768999999999E-10</v>
      </c>
      <c r="G95" s="73">
        <v>8.3401134920000004E-10</v>
      </c>
      <c r="H95" s="73">
        <v>1.3247278999999999E-12</v>
      </c>
      <c r="I95" s="73">
        <v>3.3285538000000001E-13</v>
      </c>
      <c r="J95" s="73">
        <v>0</v>
      </c>
      <c r="K95" s="73">
        <v>6.3622313000000006E-11</v>
      </c>
      <c r="L95" s="73">
        <v>0</v>
      </c>
      <c r="M95" s="73">
        <v>0</v>
      </c>
      <c r="N95" s="73">
        <v>0</v>
      </c>
      <c r="O95" s="73">
        <v>4.3277500999999998E-10</v>
      </c>
      <c r="P95" s="73">
        <v>0</v>
      </c>
      <c r="Q95" s="73">
        <v>8.2595232300000006E-10</v>
      </c>
      <c r="R95" s="73">
        <v>0</v>
      </c>
      <c r="S95" s="73">
        <v>8.2670007999999999E-13</v>
      </c>
      <c r="T95" s="73">
        <v>1.7296727000000001E-10</v>
      </c>
      <c r="U95" s="73">
        <v>7.3848212999999996E-13</v>
      </c>
      <c r="V95" s="73">
        <v>1.7453245221E-10</v>
      </c>
      <c r="W95" s="73">
        <v>1.8358225595100003E-9</v>
      </c>
      <c r="X95" s="73">
        <v>-3.8898879E-10</v>
      </c>
    </row>
    <row r="96" spans="2:24" ht="15" thickBot="1" x14ac:dyDescent="0.4">
      <c r="B96" s="41" t="s">
        <v>163</v>
      </c>
      <c r="C96" s="42" t="s">
        <v>162</v>
      </c>
      <c r="D96" s="75">
        <v>6.0682039999999998E-9</v>
      </c>
      <c r="E96" s="75">
        <v>1.7236120000000001E-10</v>
      </c>
      <c r="F96" s="75">
        <v>1.8053896E-9</v>
      </c>
      <c r="G96" s="75">
        <v>8.0459548000000002E-9</v>
      </c>
      <c r="H96" s="75">
        <v>4.2889266000000003E-11</v>
      </c>
      <c r="I96" s="75">
        <v>5.0059777000000003E-12</v>
      </c>
      <c r="J96" s="75">
        <v>0</v>
      </c>
      <c r="K96" s="75">
        <v>2.2000432E-9</v>
      </c>
      <c r="L96" s="75">
        <v>0</v>
      </c>
      <c r="M96" s="75">
        <v>0</v>
      </c>
      <c r="N96" s="75">
        <v>0</v>
      </c>
      <c r="O96" s="75">
        <v>1.0483133E-8</v>
      </c>
      <c r="P96" s="75">
        <v>0</v>
      </c>
      <c r="Q96" s="75">
        <v>2.0666004199999999E-8</v>
      </c>
      <c r="R96" s="75">
        <v>0</v>
      </c>
      <c r="S96" s="75">
        <v>1.9449295000000001E-11</v>
      </c>
      <c r="T96" s="75">
        <v>2.2023408E-10</v>
      </c>
      <c r="U96" s="75">
        <v>2.8187967000000001E-11</v>
      </c>
      <c r="V96" s="75">
        <v>2.6787134199999999E-10</v>
      </c>
      <c r="W96" s="75">
        <v>2.9017004362699997E-8</v>
      </c>
      <c r="X96" s="75">
        <v>-4.0675500000000001E-9</v>
      </c>
    </row>
    <row r="97" spans="2:24" ht="15" thickBot="1" x14ac:dyDescent="0.4">
      <c r="B97" s="41" t="s">
        <v>164</v>
      </c>
      <c r="C97" s="42" t="s">
        <v>165</v>
      </c>
      <c r="D97" s="73">
        <v>0.57757512</v>
      </c>
      <c r="E97" s="73">
        <v>0.14470978000000001</v>
      </c>
      <c r="F97" s="73">
        <v>1.6156577000000001</v>
      </c>
      <c r="G97" s="73">
        <v>2.3379425999999999</v>
      </c>
      <c r="H97" s="73">
        <v>3.6008660999999997E-2</v>
      </c>
      <c r="I97" s="73">
        <v>2.0695823E-3</v>
      </c>
      <c r="J97" s="73">
        <v>0</v>
      </c>
      <c r="K97" s="73">
        <v>0.3807411</v>
      </c>
      <c r="L97" s="73">
        <v>0</v>
      </c>
      <c r="M97" s="73">
        <v>0</v>
      </c>
      <c r="N97" s="73">
        <v>0</v>
      </c>
      <c r="O97" s="73">
        <v>2.2770006999999999</v>
      </c>
      <c r="P97" s="73">
        <v>0</v>
      </c>
      <c r="Q97" s="73">
        <v>4.3916610999999994</v>
      </c>
      <c r="R97" s="73">
        <v>0</v>
      </c>
      <c r="S97" s="73">
        <v>1.0936338E-2</v>
      </c>
      <c r="T97" s="73">
        <v>5.4506190000000003E-2</v>
      </c>
      <c r="U97" s="73">
        <v>2.5859899999999998E-3</v>
      </c>
      <c r="V97" s="73">
        <v>6.8028517999999996E-2</v>
      </c>
      <c r="W97" s="73">
        <v>6.8267092142999983</v>
      </c>
      <c r="X97" s="73">
        <v>-1.5075323</v>
      </c>
    </row>
    <row r="98" spans="2:24" ht="15" thickBot="1" x14ac:dyDescent="0.4">
      <c r="B98" s="41" t="s">
        <v>166</v>
      </c>
      <c r="C98" s="42" t="s">
        <v>167</v>
      </c>
      <c r="D98" s="75">
        <v>0.1385585</v>
      </c>
      <c r="E98" s="75">
        <v>2.9687053E-3</v>
      </c>
      <c r="F98" s="75">
        <v>0.13476482000000001</v>
      </c>
      <c r="G98" s="75">
        <v>0.27629202530000002</v>
      </c>
      <c r="H98" s="75">
        <v>7.3871376999999996E-4</v>
      </c>
      <c r="I98" s="75">
        <v>1.8291645999999999E-4</v>
      </c>
      <c r="J98" s="75">
        <v>0</v>
      </c>
      <c r="K98" s="75">
        <v>3.6291042000000003E-2</v>
      </c>
      <c r="L98" s="75">
        <v>0</v>
      </c>
      <c r="M98" s="75">
        <v>0</v>
      </c>
      <c r="N98" s="75">
        <v>0</v>
      </c>
      <c r="O98" s="75">
        <v>4.1701617999999998</v>
      </c>
      <c r="P98" s="75">
        <v>0</v>
      </c>
      <c r="Q98" s="75">
        <v>7.3820005420000001</v>
      </c>
      <c r="R98" s="75">
        <v>0</v>
      </c>
      <c r="S98" s="75">
        <v>4.7545686E-4</v>
      </c>
      <c r="T98" s="75">
        <v>4.7793855000000003E-3</v>
      </c>
      <c r="U98" s="75">
        <v>1.5632442000000001E-4</v>
      </c>
      <c r="V98" s="75">
        <v>5.4111667800000006E-3</v>
      </c>
      <c r="W98" s="75">
        <v>7.6644407047099996</v>
      </c>
      <c r="X98" s="75">
        <v>-0.13197863000000001</v>
      </c>
    </row>
    <row r="99" spans="2:24" ht="15" thickBot="1" x14ac:dyDescent="0.4">
      <c r="B99" s="41" t="s">
        <v>168</v>
      </c>
      <c r="C99" s="42" t="s">
        <v>167</v>
      </c>
      <c r="D99" s="73">
        <v>0</v>
      </c>
      <c r="E99" s="73">
        <v>0</v>
      </c>
      <c r="F99" s="73">
        <v>8.6162453999999999E-2</v>
      </c>
      <c r="G99" s="73">
        <v>8.6162453999999999E-2</v>
      </c>
      <c r="H99" s="73">
        <v>0</v>
      </c>
      <c r="I99" s="73">
        <v>0</v>
      </c>
      <c r="J99" s="73">
        <v>0</v>
      </c>
      <c r="K99" s="73">
        <v>5.1471000000000004E-4</v>
      </c>
      <c r="L99" s="73">
        <v>0</v>
      </c>
      <c r="M99" s="73">
        <v>0</v>
      </c>
      <c r="N99" s="73">
        <v>0</v>
      </c>
      <c r="O99" s="73">
        <v>0</v>
      </c>
      <c r="P99" s="73">
        <v>0</v>
      </c>
      <c r="Q99" s="73">
        <v>5.1471000000000004E-4</v>
      </c>
      <c r="R99" s="73">
        <v>0</v>
      </c>
      <c r="S99" s="73">
        <v>0</v>
      </c>
      <c r="T99" s="73">
        <v>0</v>
      </c>
      <c r="U99" s="73">
        <v>0</v>
      </c>
      <c r="V99" s="73">
        <v>0</v>
      </c>
      <c r="W99" s="73">
        <v>8.6677164000000001E-2</v>
      </c>
      <c r="X99" s="73">
        <v>-7.6684584E-2</v>
      </c>
    </row>
    <row r="100" spans="2:24" ht="15" thickBot="1" x14ac:dyDescent="0.4">
      <c r="B100" s="41" t="s">
        <v>169</v>
      </c>
      <c r="C100" s="42" t="s">
        <v>167</v>
      </c>
      <c r="D100" s="75">
        <v>0.1385585</v>
      </c>
      <c r="E100" s="75">
        <v>2.9687053E-3</v>
      </c>
      <c r="F100" s="75">
        <v>0.22092727000000001</v>
      </c>
      <c r="G100" s="75">
        <v>0.36245447530000002</v>
      </c>
      <c r="H100" s="75">
        <v>7.3871376999999996E-4</v>
      </c>
      <c r="I100" s="75">
        <v>1.8291645999999999E-4</v>
      </c>
      <c r="J100" s="75">
        <v>0</v>
      </c>
      <c r="K100" s="75">
        <v>3.6805751999999997E-2</v>
      </c>
      <c r="L100" s="75">
        <v>0</v>
      </c>
      <c r="M100" s="75">
        <v>0</v>
      </c>
      <c r="N100" s="75">
        <v>0</v>
      </c>
      <c r="O100" s="75">
        <v>4.1701617999999998</v>
      </c>
      <c r="P100" s="75">
        <v>0</v>
      </c>
      <c r="Q100" s="75">
        <v>7.3825152520000001</v>
      </c>
      <c r="R100" s="75">
        <v>0</v>
      </c>
      <c r="S100" s="75">
        <v>4.7545686E-4</v>
      </c>
      <c r="T100" s="75">
        <v>4.7793855000000003E-3</v>
      </c>
      <c r="U100" s="75">
        <v>1.5632442000000001E-4</v>
      </c>
      <c r="V100" s="75">
        <v>5.4111667800000006E-3</v>
      </c>
      <c r="W100" s="75">
        <v>7.7511178647100003</v>
      </c>
      <c r="X100" s="75">
        <v>-0.20866320999999999</v>
      </c>
    </row>
    <row r="101" spans="2:24" ht="15" thickBot="1" x14ac:dyDescent="0.4">
      <c r="B101" s="41" t="s">
        <v>170</v>
      </c>
      <c r="C101" s="42" t="s">
        <v>167</v>
      </c>
      <c r="D101" s="73">
        <v>1.3812431000000001</v>
      </c>
      <c r="E101" s="73">
        <v>0.21063385000000001</v>
      </c>
      <c r="F101" s="73">
        <v>0.56359678999999996</v>
      </c>
      <c r="G101" s="73">
        <v>2.1554737400000001</v>
      </c>
      <c r="H101" s="73">
        <v>5.2412788000000002E-2</v>
      </c>
      <c r="I101" s="73">
        <v>5.3365187E-3</v>
      </c>
      <c r="J101" s="73">
        <v>0</v>
      </c>
      <c r="K101" s="73">
        <v>0.29137499</v>
      </c>
      <c r="L101" s="73">
        <v>0</v>
      </c>
      <c r="M101" s="73">
        <v>0</v>
      </c>
      <c r="N101" s="73">
        <v>0</v>
      </c>
      <c r="O101" s="73">
        <v>51.241843000000003</v>
      </c>
      <c r="P101" s="73">
        <v>0</v>
      </c>
      <c r="Q101" s="73">
        <v>90.553505989999991</v>
      </c>
      <c r="R101" s="73">
        <v>0</v>
      </c>
      <c r="S101" s="73">
        <v>2.2394422000000001E-2</v>
      </c>
      <c r="T101" s="73">
        <v>0.31644808000000002</v>
      </c>
      <c r="U101" s="73">
        <v>2.2333915000000001E-3</v>
      </c>
      <c r="V101" s="73">
        <v>0.34107589350000006</v>
      </c>
      <c r="W101" s="73">
        <v>93.094703070199998</v>
      </c>
      <c r="X101" s="73">
        <v>-0.74764019000000004</v>
      </c>
    </row>
    <row r="102" spans="2:24" ht="15" thickBot="1" x14ac:dyDescent="0.4">
      <c r="B102" s="41" t="s">
        <v>171</v>
      </c>
      <c r="C102" s="42" t="s">
        <v>167</v>
      </c>
      <c r="D102" s="75">
        <v>0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0</v>
      </c>
      <c r="U102" s="75">
        <v>0</v>
      </c>
      <c r="V102" s="75">
        <v>0</v>
      </c>
      <c r="W102" s="75">
        <v>0</v>
      </c>
      <c r="X102" s="75">
        <v>0</v>
      </c>
    </row>
    <row r="103" spans="2:24" ht="15" thickBot="1" x14ac:dyDescent="0.4">
      <c r="B103" s="41" t="s">
        <v>172</v>
      </c>
      <c r="C103" s="42" t="s">
        <v>167</v>
      </c>
      <c r="D103" s="73">
        <v>1.3797387000000001</v>
      </c>
      <c r="E103" s="73">
        <v>0.21061474999999999</v>
      </c>
      <c r="F103" s="73">
        <v>0.56290952999999999</v>
      </c>
      <c r="G103" s="73">
        <v>2.15326298</v>
      </c>
      <c r="H103" s="73">
        <v>5.2408034999999999E-2</v>
      </c>
      <c r="I103" s="73">
        <v>5.3358987000000002E-3</v>
      </c>
      <c r="J103" s="73">
        <v>0</v>
      </c>
      <c r="K103" s="73">
        <v>0.29108249000000003</v>
      </c>
      <c r="L103" s="73">
        <v>0</v>
      </c>
      <c r="M103" s="73">
        <v>0</v>
      </c>
      <c r="N103" s="73">
        <v>0</v>
      </c>
      <c r="O103" s="73">
        <v>51.239607999999997</v>
      </c>
      <c r="P103" s="73">
        <v>0</v>
      </c>
      <c r="Q103" s="73">
        <v>90.549277489999994</v>
      </c>
      <c r="R103" s="73">
        <v>0</v>
      </c>
      <c r="S103" s="73">
        <v>2.2391643999999999E-2</v>
      </c>
      <c r="T103" s="73">
        <v>0.31585058999999999</v>
      </c>
      <c r="U103" s="73">
        <v>2.2329438000000001E-3</v>
      </c>
      <c r="V103" s="73">
        <v>0.34047517779999997</v>
      </c>
      <c r="W103" s="73">
        <v>93.087658909499993</v>
      </c>
      <c r="X103" s="73">
        <v>-0.74660994999999997</v>
      </c>
    </row>
    <row r="104" spans="2:24" ht="15" thickBot="1" x14ac:dyDescent="0.4">
      <c r="B104" s="41" t="s">
        <v>173</v>
      </c>
      <c r="C104" s="42" t="s">
        <v>30</v>
      </c>
      <c r="D104" s="75">
        <v>0</v>
      </c>
      <c r="E104" s="75">
        <v>0</v>
      </c>
      <c r="F104" s="75">
        <v>0</v>
      </c>
      <c r="G104" s="75">
        <v>0</v>
      </c>
      <c r="H104" s="75">
        <v>0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0</v>
      </c>
      <c r="U104" s="75">
        <v>0</v>
      </c>
      <c r="V104" s="75">
        <v>0</v>
      </c>
      <c r="W104" s="75">
        <v>0</v>
      </c>
      <c r="X104" s="75">
        <v>0</v>
      </c>
    </row>
    <row r="105" spans="2:24" ht="15" thickBot="1" x14ac:dyDescent="0.4">
      <c r="B105" s="41" t="s">
        <v>174</v>
      </c>
      <c r="C105" s="42" t="s">
        <v>167</v>
      </c>
      <c r="D105" s="73">
        <v>0</v>
      </c>
      <c r="E105" s="73">
        <v>0</v>
      </c>
      <c r="F105" s="73">
        <v>0</v>
      </c>
      <c r="G105" s="73">
        <v>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0</v>
      </c>
      <c r="O105" s="73">
        <v>0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</row>
    <row r="106" spans="2:24" ht="15" thickBot="1" x14ac:dyDescent="0.4">
      <c r="B106" s="41" t="s">
        <v>175</v>
      </c>
      <c r="C106" s="42" t="s">
        <v>167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75">
        <v>0</v>
      </c>
      <c r="S106" s="75">
        <v>0</v>
      </c>
      <c r="T106" s="75">
        <v>0</v>
      </c>
      <c r="U106" s="75">
        <v>0</v>
      </c>
      <c r="V106" s="75">
        <v>0</v>
      </c>
      <c r="W106" s="75">
        <v>0</v>
      </c>
      <c r="X106" s="75">
        <v>0</v>
      </c>
    </row>
    <row r="107" spans="2:24" ht="15" thickBot="1" x14ac:dyDescent="0.4">
      <c r="B107" s="41" t="s">
        <v>176</v>
      </c>
      <c r="C107" s="42" t="s">
        <v>42</v>
      </c>
      <c r="D107" s="73">
        <v>9.4982683000000001E-4</v>
      </c>
      <c r="E107" s="73">
        <v>2.1536784E-5</v>
      </c>
      <c r="F107" s="73">
        <v>2.9011009000000002E-4</v>
      </c>
      <c r="G107" s="73">
        <v>1.2614737039999999E-3</v>
      </c>
      <c r="H107" s="73">
        <v>5.3590765E-6</v>
      </c>
      <c r="I107" s="73">
        <v>1.3122396999999999E-6</v>
      </c>
      <c r="J107" s="73">
        <v>0</v>
      </c>
      <c r="K107" s="73">
        <v>2.2159139E-4</v>
      </c>
      <c r="L107" s="73">
        <v>0</v>
      </c>
      <c r="M107" s="73">
        <v>0</v>
      </c>
      <c r="N107" s="73">
        <v>0</v>
      </c>
      <c r="O107" s="73">
        <v>1.5033718999999999E-2</v>
      </c>
      <c r="P107" s="73">
        <v>0</v>
      </c>
      <c r="Q107" s="73">
        <v>2.6703376390000002E-2</v>
      </c>
      <c r="R107" s="73">
        <v>0</v>
      </c>
      <c r="S107" s="73">
        <v>3.1513657000000001E-6</v>
      </c>
      <c r="T107" s="73">
        <v>3.7176706000000002E-5</v>
      </c>
      <c r="U107" s="73">
        <v>6.1356217999999996E-6</v>
      </c>
      <c r="V107" s="73">
        <v>4.6463693499999999E-5</v>
      </c>
      <c r="W107" s="73">
        <v>2.8016645471200006E-2</v>
      </c>
      <c r="X107" s="73">
        <v>-3.6832447999999999E-4</v>
      </c>
    </row>
    <row r="108" spans="2:24" ht="15" thickBot="1" x14ac:dyDescent="0.4">
      <c r="B108" s="43" t="s">
        <v>73</v>
      </c>
      <c r="C108" s="44" t="s">
        <v>30</v>
      </c>
      <c r="D108" s="75">
        <v>2.7438173E-2</v>
      </c>
      <c r="E108" s="75">
        <v>1.5230543999999999E-4</v>
      </c>
      <c r="F108" s="75">
        <v>8.8380795000000002E-3</v>
      </c>
      <c r="G108" s="75">
        <v>3.6428557940000002E-2</v>
      </c>
      <c r="H108" s="75">
        <v>3.7898717999999999E-5</v>
      </c>
      <c r="I108" s="75">
        <v>1.3211494000000001E-5</v>
      </c>
      <c r="J108" s="75">
        <v>0</v>
      </c>
      <c r="K108" s="75">
        <v>3.2644303000000001E-3</v>
      </c>
      <c r="L108" s="75">
        <v>0</v>
      </c>
      <c r="M108" s="75">
        <v>0</v>
      </c>
      <c r="N108" s="75">
        <v>0</v>
      </c>
      <c r="O108" s="75">
        <v>1.9813381000000001E-2</v>
      </c>
      <c r="P108" s="75">
        <v>0</v>
      </c>
      <c r="Q108" s="75">
        <v>3.8165555300000001E-2</v>
      </c>
      <c r="R108" s="75">
        <v>0</v>
      </c>
      <c r="S108" s="75">
        <v>2.2815521999999999E-5</v>
      </c>
      <c r="T108" s="75">
        <v>2.3290931000000001E-4</v>
      </c>
      <c r="U108" s="75">
        <v>1.1870031000000001E-3</v>
      </c>
      <c r="V108" s="75">
        <v>1.4427279320000002E-3</v>
      </c>
      <c r="W108" s="75">
        <v>7.6078477670999997E-2</v>
      </c>
      <c r="X108" s="75">
        <v>-2.1238933000000002E-2</v>
      </c>
    </row>
    <row r="109" spans="2:24" ht="15" thickBot="1" x14ac:dyDescent="0.4">
      <c r="B109" s="43" t="s">
        <v>74</v>
      </c>
      <c r="C109" s="44" t="s">
        <v>30</v>
      </c>
      <c r="D109" s="73">
        <v>0.35116283999999998</v>
      </c>
      <c r="E109" s="73">
        <v>1.2040128000000001E-2</v>
      </c>
      <c r="F109" s="73">
        <v>0.11009425</v>
      </c>
      <c r="G109" s="73">
        <v>0.47329721799999996</v>
      </c>
      <c r="H109" s="73">
        <v>2.9959889000000001E-3</v>
      </c>
      <c r="I109" s="73">
        <v>2.8262405E-4</v>
      </c>
      <c r="J109" s="73">
        <v>0</v>
      </c>
      <c r="K109" s="73">
        <v>0.40049846</v>
      </c>
      <c r="L109" s="73">
        <v>0</v>
      </c>
      <c r="M109" s="73">
        <v>0</v>
      </c>
      <c r="N109" s="73">
        <v>0</v>
      </c>
      <c r="O109" s="73">
        <v>0.34510645000000001</v>
      </c>
      <c r="P109" s="73">
        <v>0</v>
      </c>
      <c r="Q109" s="73">
        <v>1.00840094</v>
      </c>
      <c r="R109" s="73">
        <v>0</v>
      </c>
      <c r="S109" s="73">
        <v>9.2786731000000003E-4</v>
      </c>
      <c r="T109" s="73">
        <v>2.5176899999999999E-2</v>
      </c>
      <c r="U109" s="73">
        <v>3.0279933000000002E-3</v>
      </c>
      <c r="V109" s="73">
        <v>2.9132760609999999E-2</v>
      </c>
      <c r="W109" s="73">
        <v>1.5133606107599997</v>
      </c>
      <c r="X109" s="73">
        <v>-0.10831006999999999</v>
      </c>
    </row>
    <row r="110" spans="2:24" ht="15" thickBot="1" x14ac:dyDescent="0.4">
      <c r="B110" s="43" t="s">
        <v>75</v>
      </c>
      <c r="C110" s="44" t="s">
        <v>30</v>
      </c>
      <c r="D110" s="75">
        <v>7.9032684999999999E-6</v>
      </c>
      <c r="E110" s="75">
        <v>1.4244495000000001E-6</v>
      </c>
      <c r="F110" s="75">
        <v>2.8429136000000001E-6</v>
      </c>
      <c r="G110" s="75">
        <v>1.2170631599999999E-5</v>
      </c>
      <c r="H110" s="75">
        <v>3.5445095999999999E-7</v>
      </c>
      <c r="I110" s="75">
        <v>4.3080710000000001E-8</v>
      </c>
      <c r="J110" s="75">
        <v>0</v>
      </c>
      <c r="K110" s="75">
        <v>9.8471348000000002E-6</v>
      </c>
      <c r="L110" s="75">
        <v>0</v>
      </c>
      <c r="M110" s="75">
        <v>0</v>
      </c>
      <c r="N110" s="75">
        <v>0</v>
      </c>
      <c r="O110" s="75">
        <v>6.7882054999999998E-4</v>
      </c>
      <c r="P110" s="75">
        <v>0</v>
      </c>
      <c r="Q110" s="75">
        <v>1.2055845348000001E-3</v>
      </c>
      <c r="R110" s="75">
        <v>0</v>
      </c>
      <c r="S110" s="75">
        <v>1.4776474000000001E-7</v>
      </c>
      <c r="T110" s="75">
        <v>3.0247704999999999E-7</v>
      </c>
      <c r="U110" s="75">
        <v>1.0242757E-8</v>
      </c>
      <c r="V110" s="75">
        <v>4.6048454700000003E-7</v>
      </c>
      <c r="W110" s="75">
        <v>1.218524578917E-3</v>
      </c>
      <c r="X110" s="75">
        <v>-1.6401954E-6</v>
      </c>
    </row>
    <row r="111" spans="2:24" ht="15" thickBot="1" x14ac:dyDescent="0.4">
      <c r="B111" s="43" t="s">
        <v>76</v>
      </c>
      <c r="C111" s="44" t="s">
        <v>30</v>
      </c>
      <c r="D111" s="73">
        <v>0</v>
      </c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3">
        <v>0</v>
      </c>
      <c r="S111" s="73">
        <v>0</v>
      </c>
      <c r="T111" s="73">
        <v>0</v>
      </c>
      <c r="U111" s="73">
        <v>0</v>
      </c>
      <c r="V111" s="73">
        <v>0</v>
      </c>
      <c r="W111" s="73">
        <v>0</v>
      </c>
      <c r="X111" s="73">
        <v>0</v>
      </c>
    </row>
    <row r="112" spans="2:24" ht="15" thickBot="1" x14ac:dyDescent="0.4">
      <c r="B112" s="43" t="s">
        <v>177</v>
      </c>
      <c r="C112" s="44" t="s">
        <v>30</v>
      </c>
      <c r="D112" s="75">
        <v>0</v>
      </c>
      <c r="E112" s="75">
        <v>0</v>
      </c>
      <c r="F112" s="75">
        <v>1.2111517E-2</v>
      </c>
      <c r="G112" s="75">
        <v>1.2111517E-2</v>
      </c>
      <c r="H112" s="75">
        <v>0</v>
      </c>
      <c r="I112" s="75">
        <v>4.5969779999999998E-3</v>
      </c>
      <c r="J112" s="75">
        <v>0</v>
      </c>
      <c r="K112" s="75">
        <v>1.2897162000000001E-3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1.2897162000000001E-3</v>
      </c>
      <c r="R112" s="75">
        <v>0</v>
      </c>
      <c r="S112" s="75">
        <v>0</v>
      </c>
      <c r="T112" s="75">
        <v>2.2155470999999999E-2</v>
      </c>
      <c r="U112" s="75">
        <v>0</v>
      </c>
      <c r="V112" s="75">
        <v>2.2155470999999999E-2</v>
      </c>
      <c r="W112" s="75">
        <v>4.0153682199999999E-2</v>
      </c>
      <c r="X112" s="75">
        <v>-2.038509E-3</v>
      </c>
    </row>
    <row r="113" spans="2:24" ht="15" thickBot="1" x14ac:dyDescent="0.4">
      <c r="B113" s="43" t="s">
        <v>178</v>
      </c>
      <c r="C113" s="44" t="s">
        <v>30</v>
      </c>
      <c r="D113" s="73">
        <v>0</v>
      </c>
      <c r="E113" s="73">
        <v>0</v>
      </c>
      <c r="F113" s="73">
        <v>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0</v>
      </c>
      <c r="R113" s="73">
        <v>0</v>
      </c>
      <c r="S113" s="73">
        <v>0</v>
      </c>
      <c r="T113" s="73">
        <v>0</v>
      </c>
      <c r="U113" s="73">
        <v>0</v>
      </c>
      <c r="V113" s="73">
        <v>0</v>
      </c>
      <c r="W113" s="73">
        <v>0</v>
      </c>
      <c r="X113" s="73">
        <v>0</v>
      </c>
    </row>
    <row r="114" spans="2:24" ht="15" thickBot="1" x14ac:dyDescent="0.4">
      <c r="B114" s="43" t="s">
        <v>77</v>
      </c>
      <c r="C114" s="44" t="s">
        <v>41</v>
      </c>
      <c r="D114" s="75">
        <v>0</v>
      </c>
      <c r="E114" s="75">
        <v>0</v>
      </c>
      <c r="F114" s="75">
        <v>0</v>
      </c>
      <c r="G114" s="75">
        <v>0</v>
      </c>
      <c r="H114" s="75">
        <v>0</v>
      </c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5">
        <v>0</v>
      </c>
      <c r="V114" s="75">
        <v>0</v>
      </c>
      <c r="W114" s="75">
        <v>0</v>
      </c>
      <c r="X114" s="75">
        <v>0</v>
      </c>
    </row>
    <row r="115" spans="2:24" ht="15" thickBot="1" x14ac:dyDescent="0.4">
      <c r="B115" s="43" t="s">
        <v>179</v>
      </c>
      <c r="C115" s="44" t="s">
        <v>167</v>
      </c>
      <c r="D115" s="73">
        <v>1.5177708000000001</v>
      </c>
      <c r="E115" s="73">
        <v>0.21358034000000001</v>
      </c>
      <c r="F115" s="73">
        <v>0.78356999000000005</v>
      </c>
      <c r="G115" s="73">
        <v>2.5149211300000003</v>
      </c>
      <c r="H115" s="73">
        <v>5.3145974999999998E-2</v>
      </c>
      <c r="I115" s="73">
        <v>5.5187112999999996E-3</v>
      </c>
      <c r="J115" s="73">
        <v>0</v>
      </c>
      <c r="K115" s="73">
        <v>0.32778912999999998</v>
      </c>
      <c r="L115" s="73">
        <v>0</v>
      </c>
      <c r="M115" s="73">
        <v>0</v>
      </c>
      <c r="N115" s="73">
        <v>0</v>
      </c>
      <c r="O115" s="73">
        <v>55.408813000000002</v>
      </c>
      <c r="P115" s="73">
        <v>0</v>
      </c>
      <c r="Q115" s="73">
        <v>97.930007129999993</v>
      </c>
      <c r="R115" s="73">
        <v>0</v>
      </c>
      <c r="S115" s="73">
        <v>2.2866774999999999E-2</v>
      </c>
      <c r="T115" s="73">
        <v>0.32036385000000001</v>
      </c>
      <c r="U115" s="73">
        <v>2.3891576E-3</v>
      </c>
      <c r="V115" s="73">
        <v>0.34561978260000004</v>
      </c>
      <c r="W115" s="73">
        <v>100.8359275909</v>
      </c>
      <c r="X115" s="73">
        <v>-0.95486753999999996</v>
      </c>
    </row>
    <row r="116" spans="2:24" ht="15" thickBot="1" x14ac:dyDescent="0.4">
      <c r="B116" s="43" t="s">
        <v>180</v>
      </c>
      <c r="C116" s="44" t="s">
        <v>30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5">
        <v>0</v>
      </c>
      <c r="V116" s="75">
        <v>0</v>
      </c>
      <c r="W116" s="75">
        <v>0</v>
      </c>
      <c r="X116" s="75">
        <v>0</v>
      </c>
    </row>
    <row r="117" spans="2:24" ht="15" thickBot="1" x14ac:dyDescent="0.4">
      <c r="B117" s="43" t="s">
        <v>181</v>
      </c>
      <c r="C117" s="44" t="s">
        <v>30</v>
      </c>
      <c r="D117" s="73">
        <v>0</v>
      </c>
      <c r="E117" s="73">
        <v>0</v>
      </c>
      <c r="F117" s="73">
        <v>0</v>
      </c>
      <c r="G117" s="73">
        <v>0</v>
      </c>
      <c r="H117" s="73">
        <v>0</v>
      </c>
      <c r="I117" s="73">
        <v>0</v>
      </c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0</v>
      </c>
      <c r="P117" s="73">
        <v>0</v>
      </c>
      <c r="Q117" s="73">
        <v>0</v>
      </c>
      <c r="R117" s="73">
        <v>0</v>
      </c>
      <c r="S117" s="73">
        <v>0</v>
      </c>
      <c r="T117" s="73">
        <v>0</v>
      </c>
      <c r="U117" s="73">
        <v>0</v>
      </c>
      <c r="V117" s="73">
        <v>0</v>
      </c>
      <c r="W117" s="73">
        <v>0</v>
      </c>
      <c r="X117" s="73">
        <v>0</v>
      </c>
    </row>
    <row r="118" spans="2:24" ht="15" thickBot="1" x14ac:dyDescent="0.4">
      <c r="B118" s="43" t="s">
        <v>182</v>
      </c>
      <c r="C118" s="44" t="s">
        <v>134</v>
      </c>
      <c r="D118" s="75">
        <v>0.11758944</v>
      </c>
      <c r="E118" s="75">
        <v>1.3788432999999999E-2</v>
      </c>
      <c r="F118" s="75">
        <v>4.5975191999999998E-2</v>
      </c>
      <c r="G118" s="75">
        <v>0.177353065</v>
      </c>
      <c r="H118" s="75">
        <v>3.4310260999999998E-3</v>
      </c>
      <c r="I118" s="75">
        <v>3.7707495999999999E-4</v>
      </c>
      <c r="J118" s="75">
        <v>0</v>
      </c>
      <c r="K118" s="75">
        <v>2.6215596000000001E-2</v>
      </c>
      <c r="L118" s="75">
        <v>0</v>
      </c>
      <c r="M118" s="75">
        <v>0</v>
      </c>
      <c r="N118" s="75">
        <v>0</v>
      </c>
      <c r="O118" s="75">
        <v>0.36578744000000002</v>
      </c>
      <c r="P118" s="75">
        <v>0</v>
      </c>
      <c r="Q118" s="75">
        <v>0.67054749599999997</v>
      </c>
      <c r="R118" s="75">
        <v>0</v>
      </c>
      <c r="S118" s="75">
        <v>1.4892385000000001E-3</v>
      </c>
      <c r="T118" s="75">
        <v>2.5158544000000001E-2</v>
      </c>
      <c r="U118" s="75">
        <v>2.4219659000000002E-3</v>
      </c>
      <c r="V118" s="75">
        <v>2.9069748400000001E-2</v>
      </c>
      <c r="W118" s="75">
        <v>0.87992074145999999</v>
      </c>
      <c r="X118" s="75">
        <v>-7.0343712000000003E-2</v>
      </c>
    </row>
    <row r="119" spans="2:24" ht="15" thickBot="1" x14ac:dyDescent="0.4">
      <c r="B119" s="43" t="s">
        <v>183</v>
      </c>
      <c r="C119" s="44" t="s">
        <v>184</v>
      </c>
      <c r="D119" s="73">
        <v>1.0248954E-3</v>
      </c>
      <c r="E119" s="73">
        <v>4.3901084000000002E-5</v>
      </c>
      <c r="F119" s="73">
        <v>3.2708179E-4</v>
      </c>
      <c r="G119" s="73">
        <v>1.3958782739999999E-3</v>
      </c>
      <c r="H119" s="73">
        <v>1.0924067000000001E-5</v>
      </c>
      <c r="I119" s="73">
        <v>1.0156969000000001E-6</v>
      </c>
      <c r="J119" s="73">
        <v>0</v>
      </c>
      <c r="K119" s="73">
        <v>3.4703715999999998E-4</v>
      </c>
      <c r="L119" s="73">
        <v>0</v>
      </c>
      <c r="M119" s="73">
        <v>0</v>
      </c>
      <c r="N119" s="73">
        <v>0</v>
      </c>
      <c r="O119" s="73">
        <v>1.8773862000000001E-3</v>
      </c>
      <c r="P119" s="73">
        <v>0</v>
      </c>
      <c r="Q119" s="73">
        <v>3.6540391599999998E-3</v>
      </c>
      <c r="R119" s="73">
        <v>0</v>
      </c>
      <c r="S119" s="73">
        <v>4.6221574E-6</v>
      </c>
      <c r="T119" s="73">
        <v>5.0628648000000003E-5</v>
      </c>
      <c r="U119" s="73">
        <v>1.2658851E-6</v>
      </c>
      <c r="V119" s="73">
        <v>5.6516690500000005E-5</v>
      </c>
      <c r="W119" s="73">
        <v>5.115643149999999E-3</v>
      </c>
      <c r="X119" s="73">
        <v>-5.2062965E-4</v>
      </c>
    </row>
    <row r="120" spans="2:24" ht="15" thickBot="1" x14ac:dyDescent="0.4">
      <c r="B120" s="43" t="s">
        <v>185</v>
      </c>
      <c r="C120" s="44" t="s">
        <v>186</v>
      </c>
      <c r="D120" s="75">
        <v>3.6589404999999998E-4</v>
      </c>
      <c r="E120" s="75">
        <v>9.7737608999999995E-6</v>
      </c>
      <c r="F120" s="75">
        <v>1.2051539999999999E-4</v>
      </c>
      <c r="G120" s="75">
        <v>4.9618321090000002E-4</v>
      </c>
      <c r="H120" s="75">
        <v>2.4320405000000001E-6</v>
      </c>
      <c r="I120" s="75">
        <v>7.4973223000000002E-7</v>
      </c>
      <c r="J120" s="75">
        <v>0</v>
      </c>
      <c r="K120" s="75">
        <v>1.8049915999999999E-4</v>
      </c>
      <c r="L120" s="75">
        <v>0</v>
      </c>
      <c r="M120" s="75">
        <v>0</v>
      </c>
      <c r="N120" s="75">
        <v>0</v>
      </c>
      <c r="O120" s="75">
        <v>6.0071180000000003E-4</v>
      </c>
      <c r="P120" s="75">
        <v>0</v>
      </c>
      <c r="Q120" s="75">
        <v>1.2386485599999999E-3</v>
      </c>
      <c r="R120" s="75">
        <v>0</v>
      </c>
      <c r="S120" s="75">
        <v>1.1136067999999999E-6</v>
      </c>
      <c r="T120" s="75">
        <v>4.4582997999999998E-5</v>
      </c>
      <c r="U120" s="75">
        <v>8.8322491000000006E-6</v>
      </c>
      <c r="V120" s="75">
        <v>5.4528853899999995E-5</v>
      </c>
      <c r="W120" s="75">
        <v>1.79193444943E-3</v>
      </c>
      <c r="X120" s="75">
        <v>-1.7333202999999999E-4</v>
      </c>
    </row>
    <row r="121" spans="2:24" ht="15" thickBot="1" x14ac:dyDescent="0.4">
      <c r="B121" s="43" t="s">
        <v>187</v>
      </c>
      <c r="C121" s="44" t="s">
        <v>188</v>
      </c>
      <c r="D121" s="73">
        <v>1.1705096E-4</v>
      </c>
      <c r="E121" s="73">
        <v>7.1095172E-6</v>
      </c>
      <c r="F121" s="73">
        <v>4.8093985000000003E-5</v>
      </c>
      <c r="G121" s="73">
        <v>1.722544622E-4</v>
      </c>
      <c r="H121" s="73">
        <v>1.7690870999999999E-6</v>
      </c>
      <c r="I121" s="73">
        <v>1.8569606E-7</v>
      </c>
      <c r="J121" s="73">
        <v>0</v>
      </c>
      <c r="K121" s="73">
        <v>2.3389178999999999E-5</v>
      </c>
      <c r="L121" s="73">
        <v>0</v>
      </c>
      <c r="M121" s="73">
        <v>0</v>
      </c>
      <c r="N121" s="73">
        <v>0</v>
      </c>
      <c r="O121" s="73">
        <v>1.434513E-4</v>
      </c>
      <c r="P121" s="73">
        <v>0</v>
      </c>
      <c r="Q121" s="73">
        <v>2.7607758899999998E-4</v>
      </c>
      <c r="R121" s="73">
        <v>0</v>
      </c>
      <c r="S121" s="73">
        <v>7.3662439999999996E-7</v>
      </c>
      <c r="T121" s="73">
        <v>3.3071275999999997E-5</v>
      </c>
      <c r="U121" s="73">
        <v>5.0702162000000005E-7</v>
      </c>
      <c r="V121" s="73">
        <v>3.4314922019999999E-5</v>
      </c>
      <c r="W121" s="73">
        <v>4.8415952968000001E-4</v>
      </c>
      <c r="X121" s="73">
        <v>-6.5836189000000002E-5</v>
      </c>
    </row>
    <row r="122" spans="2:24" ht="15" thickBot="1" x14ac:dyDescent="0.4">
      <c r="B122" s="43" t="s">
        <v>189</v>
      </c>
      <c r="C122" s="44" t="s">
        <v>190</v>
      </c>
      <c r="D122" s="75">
        <v>6.5120060000000001E-9</v>
      </c>
      <c r="E122" s="75">
        <v>2.5550709999999999E-9</v>
      </c>
      <c r="F122" s="75">
        <v>2.6142236E-9</v>
      </c>
      <c r="G122" s="75">
        <v>1.1681300599999999E-8</v>
      </c>
      <c r="H122" s="75">
        <v>6.3578763000000002E-10</v>
      </c>
      <c r="I122" s="75">
        <v>5.0570074999999998E-11</v>
      </c>
      <c r="J122" s="75">
        <v>0</v>
      </c>
      <c r="K122" s="75">
        <v>1.4804663E-9</v>
      </c>
      <c r="L122" s="75">
        <v>0</v>
      </c>
      <c r="M122" s="75">
        <v>0</v>
      </c>
      <c r="N122" s="75">
        <v>0</v>
      </c>
      <c r="O122" s="75">
        <v>3.3789192999999998E-8</v>
      </c>
      <c r="P122" s="75">
        <v>0</v>
      </c>
      <c r="Q122" s="75">
        <v>6.0999882299999998E-8</v>
      </c>
      <c r="R122" s="75">
        <v>0</v>
      </c>
      <c r="S122" s="75">
        <v>2.6089162999999999E-10</v>
      </c>
      <c r="T122" s="75">
        <v>1.2318575E-9</v>
      </c>
      <c r="U122" s="75">
        <v>2.340475E-11</v>
      </c>
      <c r="V122" s="75">
        <v>1.5161538799999999E-9</v>
      </c>
      <c r="W122" s="75">
        <v>7.4724763795000007E-8</v>
      </c>
      <c r="X122" s="75">
        <v>-2.8019306999999999E-9</v>
      </c>
    </row>
    <row r="123" spans="2:24" ht="15" thickBot="1" x14ac:dyDescent="0.4">
      <c r="B123" s="43" t="s">
        <v>191</v>
      </c>
      <c r="C123" s="92" t="s">
        <v>151</v>
      </c>
      <c r="D123" s="73">
        <v>9.5886070000000008E-6</v>
      </c>
      <c r="E123" s="73">
        <v>4.8442408000000002E-8</v>
      </c>
      <c r="F123" s="73">
        <v>1.8035195999999999E-6</v>
      </c>
      <c r="G123" s="73">
        <v>1.1440569008000001E-5</v>
      </c>
      <c r="H123" s="73">
        <v>1.2054101000000001E-8</v>
      </c>
      <c r="I123" s="73">
        <v>1.8312359999999999E-9</v>
      </c>
      <c r="J123" s="73">
        <v>0</v>
      </c>
      <c r="K123" s="73">
        <v>3.1307028999999999E-6</v>
      </c>
      <c r="L123" s="73">
        <v>0</v>
      </c>
      <c r="M123" s="73">
        <v>0</v>
      </c>
      <c r="N123" s="73">
        <v>0</v>
      </c>
      <c r="O123" s="73">
        <v>1.4584983E-5</v>
      </c>
      <c r="P123" s="73">
        <v>0</v>
      </c>
      <c r="Q123" s="73">
        <v>2.8822042899999999E-5</v>
      </c>
      <c r="R123" s="73">
        <v>0</v>
      </c>
      <c r="S123" s="73">
        <v>9.3589683999999995E-9</v>
      </c>
      <c r="T123" s="73">
        <v>1.0482948E-8</v>
      </c>
      <c r="U123" s="73">
        <v>5.9376933000000002E-10</v>
      </c>
      <c r="V123" s="73">
        <v>2.043568573E-8</v>
      </c>
      <c r="W123" s="73">
        <v>4.0293919712830005E-5</v>
      </c>
      <c r="X123" s="73">
        <v>-4.1612672999999998E-6</v>
      </c>
    </row>
    <row r="124" spans="2:24" ht="15" thickBot="1" x14ac:dyDescent="0.4">
      <c r="B124" s="43" t="s">
        <v>192</v>
      </c>
      <c r="C124" s="92" t="s">
        <v>41</v>
      </c>
      <c r="D124" s="75">
        <v>1.3810944000000001</v>
      </c>
      <c r="E124" s="75">
        <v>0.21062533</v>
      </c>
      <c r="F124" s="75">
        <v>0.56353259</v>
      </c>
      <c r="G124" s="75">
        <v>2.1552523200000002</v>
      </c>
      <c r="H124" s="75">
        <v>5.2410669E-2</v>
      </c>
      <c r="I124" s="75">
        <v>5.3362948000000004E-3</v>
      </c>
      <c r="J124" s="75">
        <v>0</v>
      </c>
      <c r="K124" s="75">
        <v>0.29134447000000002</v>
      </c>
      <c r="L124" s="75">
        <v>0</v>
      </c>
      <c r="M124" s="75">
        <v>0</v>
      </c>
      <c r="N124" s="75">
        <v>0</v>
      </c>
      <c r="O124" s="75">
        <v>51.241708000000003</v>
      </c>
      <c r="P124" s="75">
        <v>0</v>
      </c>
      <c r="Q124" s="75">
        <v>90.553237469999999</v>
      </c>
      <c r="R124" s="75">
        <v>0</v>
      </c>
      <c r="S124" s="75">
        <v>2.2393252999999998E-2</v>
      </c>
      <c r="T124" s="75">
        <v>0.31643969999999999</v>
      </c>
      <c r="U124" s="75">
        <v>2.2332542000000001E-3</v>
      </c>
      <c r="V124" s="75">
        <v>0.34106620719999997</v>
      </c>
      <c r="W124" s="75">
        <v>93.094201631000004</v>
      </c>
      <c r="X124" s="75">
        <v>-0.74753932000000001</v>
      </c>
    </row>
  </sheetData>
  <mergeCells count="8">
    <mergeCell ref="D29:G29"/>
    <mergeCell ref="J29:Q29"/>
    <mergeCell ref="R29:V29"/>
    <mergeCell ref="C14:D14"/>
    <mergeCell ref="E20:F20"/>
    <mergeCell ref="C15:D15"/>
    <mergeCell ref="E15:F15"/>
    <mergeCell ref="E14:F14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List Box 1">
              <controlPr locked="0"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List Box 2">
              <controlPr locked="0"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23"/>
  <sheetViews>
    <sheetView showGridLines="0" zoomScale="90" zoomScaleNormal="90" workbookViewId="0">
      <selection activeCell="AD18" sqref="AD18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customWidth="1"/>
    <col min="18" max="18" width="11.453125" customWidth="1"/>
    <col min="19" max="19" width="16.81640625" customWidth="1"/>
    <col min="20" max="20" width="9.26953125" customWidth="1"/>
    <col min="21" max="21" width="12" customWidth="1"/>
    <col min="22" max="23" width="10.54296875" bestFit="1" customWidth="1"/>
    <col min="24" max="24" width="13.26953125" customWidth="1"/>
    <col min="25" max="25" width="14.26953125" customWidth="1"/>
    <col min="26" max="26" width="12.54296875" customWidth="1"/>
    <col min="27" max="27" width="13.26953125" customWidth="1"/>
    <col min="28" max="28" width="14.26953125" customWidth="1"/>
    <col min="29" max="29" width="12.54296875" customWidth="1"/>
    <col min="30" max="30" width="15.453125" customWidth="1"/>
    <col min="31" max="35" width="12.54296875" customWidth="1"/>
  </cols>
  <sheetData>
    <row r="1" spans="1:38" ht="26" x14ac:dyDescent="0.6">
      <c r="A1" s="35" t="str">
        <f>'Impacts Unité Fonctionnelle'!A1</f>
        <v>EXTH ECOWATT</v>
      </c>
      <c r="X1" s="114" t="s">
        <v>70</v>
      </c>
      <c r="Y1" s="114"/>
      <c r="Z1" s="114"/>
      <c r="AA1" s="115" t="s">
        <v>71</v>
      </c>
      <c r="AB1" s="115"/>
      <c r="AC1" s="115"/>
      <c r="AD1" s="116" t="s">
        <v>40</v>
      </c>
      <c r="AE1" s="116"/>
      <c r="AF1" s="116"/>
      <c r="AG1" s="117" t="s">
        <v>196</v>
      </c>
      <c r="AH1" s="117"/>
      <c r="AI1" s="117"/>
      <c r="AJ1" s="118" t="s">
        <v>72</v>
      </c>
      <c r="AK1" s="118"/>
      <c r="AL1" s="118"/>
    </row>
    <row r="2" spans="1:38" ht="26" x14ac:dyDescent="0.6">
      <c r="A2" s="29" t="str">
        <f>'Impacts Unité Fonctionnelle'!A2</f>
        <v>Caisson de ventilation simple flux collective ou tertiaire</v>
      </c>
      <c r="Q2" s="5" t="s">
        <v>52</v>
      </c>
      <c r="S2" s="5" t="s">
        <v>52</v>
      </c>
      <c r="X2" s="45" t="s">
        <v>47</v>
      </c>
      <c r="Y2" s="45"/>
      <c r="Z2" s="45"/>
      <c r="AA2" s="45"/>
      <c r="AB2" s="45"/>
      <c r="AC2" s="45"/>
      <c r="AD2" s="45"/>
      <c r="AE2" s="45"/>
      <c r="AF2" s="45"/>
      <c r="AJ2" s="45"/>
      <c r="AK2" s="45"/>
      <c r="AL2" s="45"/>
    </row>
    <row r="3" spans="1:38" x14ac:dyDescent="0.35">
      <c r="A3" s="58" t="s">
        <v>16</v>
      </c>
      <c r="Q3" s="5">
        <v>3</v>
      </c>
      <c r="S3" s="5">
        <v>6</v>
      </c>
      <c r="T3" t="s">
        <v>48</v>
      </c>
      <c r="U3" t="s">
        <v>49</v>
      </c>
      <c r="V3" t="s">
        <v>50</v>
      </c>
      <c r="X3" s="5" t="s">
        <v>38</v>
      </c>
      <c r="Y3" s="5" t="s">
        <v>39</v>
      </c>
      <c r="Z3" s="5" t="s">
        <v>36</v>
      </c>
      <c r="AA3" s="5" t="s">
        <v>38</v>
      </c>
      <c r="AB3" s="5" t="s">
        <v>39</v>
      </c>
      <c r="AC3" s="5" t="s">
        <v>36</v>
      </c>
      <c r="AD3" s="5" t="s">
        <v>38</v>
      </c>
      <c r="AE3" s="5" t="s">
        <v>39</v>
      </c>
      <c r="AF3" s="5" t="s">
        <v>36</v>
      </c>
      <c r="AG3" s="5" t="s">
        <v>38</v>
      </c>
      <c r="AH3" s="5" t="s">
        <v>39</v>
      </c>
      <c r="AI3" s="5" t="s">
        <v>36</v>
      </c>
      <c r="AJ3" s="5" t="s">
        <v>38</v>
      </c>
      <c r="AK3" s="5" t="s">
        <v>39</v>
      </c>
      <c r="AL3" s="5" t="s">
        <v>36</v>
      </c>
    </row>
    <row r="4" spans="1:38" x14ac:dyDescent="0.35">
      <c r="Q4" s="47" t="s">
        <v>37</v>
      </c>
      <c r="S4" t="str">
        <f>'Impacts Unité Fonctionnelle'!S4</f>
        <v>EXTH ECOWATT 04</v>
      </c>
      <c r="T4" s="7">
        <f>'Impacts Unité Fonctionnelle'!T4</f>
        <v>26.956000000000003</v>
      </c>
      <c r="U4" s="7">
        <f>'Impacts Unité Fonctionnelle'!U4</f>
        <v>1.585</v>
      </c>
      <c r="V4" s="7">
        <f>'Impacts Unité Fonctionnelle'!V4</f>
        <v>28.541000000000004</v>
      </c>
      <c r="X4" s="10">
        <f>'Impacts Unité Fonctionnelle'!X4</f>
        <v>3.4721742490744636</v>
      </c>
      <c r="Y4" s="10">
        <f>'Impacts Unité Fonctionnelle'!Y4</f>
        <v>4.7333675861822284</v>
      </c>
      <c r="Z4" s="10">
        <f>'Impacts Unité Fonctionnelle'!Z4</f>
        <v>2.0575847401922744</v>
      </c>
      <c r="AA4" s="10">
        <f>'Impacts Unité Fonctionnelle'!AA4</f>
        <v>1.2896408820387415</v>
      </c>
      <c r="AB4" s="10">
        <f>'Impacts Unité Fonctionnelle'!AB4</f>
        <v>1.7580754625102128</v>
      </c>
      <c r="AC4" s="10">
        <f>'Impacts Unité Fonctionnelle'!AC4</f>
        <v>0.76423163380073567</v>
      </c>
      <c r="AD4" s="10">
        <f>'Impacts Unité Fonctionnelle'!AD4</f>
        <v>4.3216802752274512</v>
      </c>
      <c r="AE4" s="10">
        <f>'Impacts Unité Fonctionnelle'!AE4</f>
        <v>3.4736980121079313</v>
      </c>
      <c r="AF4" s="10">
        <f>'Impacts Unité Fonctionnelle'!AF4</f>
        <v>1.5665407672137635</v>
      </c>
      <c r="AG4" s="10">
        <f>'Impacts Unité Fonctionnelle'!AG4</f>
        <v>3.48</v>
      </c>
      <c r="AH4" s="10">
        <f>'Impacts Unité Fonctionnelle'!AH4</f>
        <v>5.31</v>
      </c>
      <c r="AI4" s="10">
        <f>'Impacts Unité Fonctionnelle'!AI4</f>
        <v>3.87</v>
      </c>
      <c r="AJ4" s="10">
        <f>'Impacts Unité Fonctionnelle'!AJ4</f>
        <v>3.8558712876374597</v>
      </c>
      <c r="AK4" s="10">
        <f>'Impacts Unité Fonctionnelle'!AK4</f>
        <v>5.2564344010842499</v>
      </c>
      <c r="AL4" s="10">
        <f>'Impacts Unité Fonctionnelle'!AL4</f>
        <v>2.2849607630444204</v>
      </c>
    </row>
    <row r="5" spans="1:38" x14ac:dyDescent="0.35">
      <c r="B5" s="32" t="s">
        <v>45</v>
      </c>
      <c r="C5" s="11"/>
      <c r="D5" s="11"/>
      <c r="E5" s="33"/>
      <c r="F5" s="33"/>
      <c r="G5" s="33"/>
      <c r="H5" s="33"/>
      <c r="Q5" s="47" t="s">
        <v>35</v>
      </c>
      <c r="S5" t="str">
        <f>'Impacts Unité Fonctionnelle'!S5</f>
        <v>EXTH ECOWATT 06</v>
      </c>
      <c r="T5" s="7">
        <f>'Impacts Unité Fonctionnelle'!T5</f>
        <v>26.956000000000003</v>
      </c>
      <c r="U5" s="7">
        <f>'Impacts Unité Fonctionnelle'!U5</f>
        <v>1.585</v>
      </c>
      <c r="V5" s="7">
        <f>'Impacts Unité Fonctionnelle'!V5</f>
        <v>28.541000000000004</v>
      </c>
      <c r="X5" s="10">
        <f>'Impacts Unité Fonctionnelle'!X5</f>
        <v>2.3641595996257863</v>
      </c>
      <c r="Y5" s="10">
        <f>'Impacts Unité Fonctionnelle'!Y5</f>
        <v>3.3562511024439967</v>
      </c>
      <c r="Z5" s="10">
        <f>'Impacts Unité Fonctionnelle'!Z5</f>
        <v>1.4009834664449106</v>
      </c>
      <c r="AA5" s="10">
        <f>'Impacts Unité Fonctionnelle'!AA5</f>
        <v>0.87810019101272663</v>
      </c>
      <c r="AB5" s="10">
        <f>'Impacts Unité Fonctionnelle'!AB5</f>
        <v>1.2465845091884815</v>
      </c>
      <c r="AC5" s="10">
        <f>'Impacts Unité Fonctionnelle'!AC5</f>
        <v>0.52035566874828254</v>
      </c>
      <c r="AD5" s="10">
        <f>'Impacts Unité Fonctionnelle'!AD5</f>
        <v>4.0582331652537489</v>
      </c>
      <c r="AE5" s="10">
        <f>'Impacts Unité Fonctionnelle'!AE5</f>
        <v>3.2572357370167611</v>
      </c>
      <c r="AF5" s="10">
        <f>'Impacts Unité Fonctionnelle'!AF5</f>
        <v>1.8078482543292995</v>
      </c>
      <c r="AG5" s="10">
        <f>'Impacts Unité Fonctionnelle'!AG5</f>
        <v>2.2000000000000002</v>
      </c>
      <c r="AH5" s="10">
        <f>'Impacts Unité Fonctionnelle'!AH5</f>
        <v>3.35</v>
      </c>
      <c r="AI5" s="10">
        <f>'Impacts Unité Fonctionnelle'!AI5</f>
        <v>1.6</v>
      </c>
      <c r="AJ5" s="10">
        <f>'Impacts Unité Fonctionnelle'!AJ5</f>
        <v>2.6254140678623652</v>
      </c>
      <c r="AK5" s="10">
        <f>'Impacts Unité Fonctionnelle'!AK5</f>
        <v>3.7271379060152232</v>
      </c>
      <c r="AL5" s="10">
        <f>'Impacts Unité Fonctionnelle'!AL5</f>
        <v>1.5558009291036241</v>
      </c>
    </row>
    <row r="6" spans="1:38" x14ac:dyDescent="0.35">
      <c r="B6" s="32"/>
      <c r="C6" s="11"/>
      <c r="D6" s="11"/>
      <c r="E6" s="33"/>
      <c r="F6" s="33"/>
      <c r="G6" s="33"/>
      <c r="H6" s="33"/>
      <c r="Q6" s="47" t="s">
        <v>36</v>
      </c>
      <c r="R6" s="7"/>
      <c r="S6" t="str">
        <f>'Impacts Unité Fonctionnelle'!S6</f>
        <v>EXTH ECOWATT 10</v>
      </c>
      <c r="T6" s="7">
        <f>'Impacts Unité Fonctionnelle'!T6</f>
        <v>37.382500000000007</v>
      </c>
      <c r="U6" s="7">
        <f>'Impacts Unité Fonctionnelle'!U6</f>
        <v>15.096</v>
      </c>
      <c r="V6" s="7">
        <f>'Impacts Unité Fonctionnelle'!V6</f>
        <v>52.478500000000011</v>
      </c>
      <c r="X6" s="10">
        <f>'Impacts Unité Fonctionnelle'!X6</f>
        <v>2.3829170782029792</v>
      </c>
      <c r="Y6" s="10">
        <f>'Impacts Unité Fonctionnelle'!Y6</f>
        <v>3.4534327830523432</v>
      </c>
      <c r="Z6" s="10">
        <f>'Impacts Unité Fonctionnelle'!Z6</f>
        <v>1.4120990093054693</v>
      </c>
      <c r="AA6" s="10">
        <f>'Impacts Unité Fonctionnelle'!AA6</f>
        <v>4.5845488329536312</v>
      </c>
      <c r="AB6" s="10">
        <f>'Impacts Unité Fonctionnelle'!AB6</f>
        <v>6.6441385560785378</v>
      </c>
      <c r="AC6" s="10">
        <f>'Impacts Unité Fonctionnelle'!AC6</f>
        <v>2.7167696787873372</v>
      </c>
      <c r="AD6" s="10">
        <f>'Impacts Unité Fonctionnelle'!AD6</f>
        <v>2.7169893377306753</v>
      </c>
      <c r="AE6" s="10">
        <f>'Impacts Unité Fonctionnelle'!AE6</f>
        <v>2.212730438928566</v>
      </c>
      <c r="AF6" s="10">
        <f>'Impacts Unité Fonctionnelle'!AF6</f>
        <v>1.0375007040817199</v>
      </c>
      <c r="AG6" s="10">
        <f>'Impacts Unité Fonctionnelle'!AG6</f>
        <v>1.35</v>
      </c>
      <c r="AH6" s="10">
        <f>'Impacts Unité Fonctionnelle'!AH6</f>
        <v>2.06</v>
      </c>
      <c r="AI6" s="10">
        <f>'Impacts Unité Fonctionnelle'!AI6</f>
        <v>0.92</v>
      </c>
      <c r="AJ6" s="10">
        <f>'Impacts Unité Fonctionnelle'!AJ6</f>
        <v>1.9958624759398238</v>
      </c>
      <c r="AK6" s="10">
        <f>'Impacts Unité Fonctionnelle'!AK6</f>
        <v>2.8924954913128915</v>
      </c>
      <c r="AL6" s="10">
        <f>'Impacts Unité Fonctionnelle'!AL6</f>
        <v>1.1827333190754512</v>
      </c>
    </row>
    <row r="7" spans="1:38" x14ac:dyDescent="0.35">
      <c r="B7" s="32"/>
      <c r="C7" s="11"/>
      <c r="D7" s="11"/>
      <c r="E7" s="33"/>
      <c r="F7" s="33"/>
      <c r="G7" s="33"/>
      <c r="H7" s="33"/>
      <c r="R7" s="7"/>
      <c r="S7" t="str">
        <f>'Impacts Unité Fonctionnelle'!S7</f>
        <v>EXTH ECOWATT 22</v>
      </c>
      <c r="T7" s="7">
        <f>'Impacts Unité Fonctionnelle'!T7</f>
        <v>55.241500000000002</v>
      </c>
      <c r="U7" s="7">
        <f>'Impacts Unité Fonctionnelle'!U7</f>
        <v>15.096</v>
      </c>
      <c r="V7" s="7">
        <f>'Impacts Unité Fonctionnelle'!V7</f>
        <v>70.337500000000006</v>
      </c>
      <c r="X7" s="10">
        <f>'Impacts Unité Fonctionnelle'!X7</f>
        <v>1.5850627182811812</v>
      </c>
      <c r="Y7" s="10">
        <f>'Impacts Unité Fonctionnelle'!Y7</f>
        <v>2.3605393450368441</v>
      </c>
      <c r="Z7" s="10">
        <f>'Impacts Unité Fonctionnelle'!Z7</f>
        <v>0.93929642564810756</v>
      </c>
      <c r="AA7" s="10">
        <f>'Impacts Unité Fonctionnelle'!AA7</f>
        <v>2.2752473084621316</v>
      </c>
      <c r="AB7" s="10">
        <f>'Impacts Unité Fonctionnelle'!AB7</f>
        <v>3.3883900803231755</v>
      </c>
      <c r="AC7" s="10">
        <f>'Impacts Unité Fonctionnelle'!AC7</f>
        <v>1.348294701310893</v>
      </c>
      <c r="AD7" s="10">
        <f>'Impacts Unité Fonctionnelle'!AD7</f>
        <v>2.548490185620587</v>
      </c>
      <c r="AE7" s="10">
        <f>'Impacts Unité Fonctionnelle'!AE7</f>
        <v>1.8812467092321761</v>
      </c>
      <c r="AF7" s="10">
        <f>'Impacts Unité Fonctionnelle'!AF7</f>
        <v>1.1539497956997691</v>
      </c>
      <c r="AG7" s="10">
        <f>'Impacts Unité Fonctionnelle'!AG7</f>
        <v>1.56</v>
      </c>
      <c r="AH7" s="10">
        <f>'Impacts Unité Fonctionnelle'!AH7</f>
        <v>2.38</v>
      </c>
      <c r="AI7" s="10">
        <f>'Impacts Unité Fonctionnelle'!AI7</f>
        <v>1.01</v>
      </c>
      <c r="AJ7" s="10">
        <f>'Impacts Unité Fonctionnelle'!AJ7</f>
        <v>1.4637258410017644</v>
      </c>
      <c r="AK7" s="10">
        <f>'Impacts Unité Fonctionnelle'!AK7</f>
        <v>2.1798395723915314</v>
      </c>
      <c r="AL7" s="10">
        <f>'Impacts Unité Fonctionnelle'!AL7</f>
        <v>0.86739309096400863</v>
      </c>
    </row>
    <row r="8" spans="1:38" x14ac:dyDescent="0.35">
      <c r="B8" s="32"/>
      <c r="C8" s="11"/>
      <c r="D8" s="11"/>
      <c r="E8" s="33"/>
      <c r="F8" s="33"/>
      <c r="G8" s="33"/>
      <c r="H8" s="33"/>
      <c r="Q8" s="5" t="s">
        <v>51</v>
      </c>
      <c r="R8" s="7"/>
      <c r="S8" t="str">
        <f>'Impacts Unité Fonctionnelle'!S8</f>
        <v>EXTH ECOWATT 30</v>
      </c>
      <c r="T8" s="7">
        <f>'Impacts Unité Fonctionnelle'!T8</f>
        <v>70.413000000000011</v>
      </c>
      <c r="U8" s="7">
        <f>'Impacts Unité Fonctionnelle'!U8</f>
        <v>20.0335</v>
      </c>
      <c r="V8" s="7">
        <f>'Impacts Unité Fonctionnelle'!V8</f>
        <v>90.446500000000015</v>
      </c>
      <c r="X8" s="10">
        <f>'Impacts Unité Fonctionnelle'!X8</f>
        <v>1.4523083705969972</v>
      </c>
      <c r="Y8" s="10">
        <f>'Impacts Unité Fonctionnelle'!Y8</f>
        <v>2.1525173521185126</v>
      </c>
      <c r="Z8" s="10">
        <f>'Impacts Unité Fonctionnelle'!Z8</f>
        <v>0.86062718257599824</v>
      </c>
      <c r="AA8" s="10">
        <f>'Impacts Unité Fonctionnelle'!AA8</f>
        <v>2.1514492411008619</v>
      </c>
      <c r="AB8" s="10">
        <f>'Impacts Unité Fonctionnelle'!AB8</f>
        <v>3.1887386435486444</v>
      </c>
      <c r="AC8" s="10">
        <f>'Impacts Unité Fonctionnelle'!AC8</f>
        <v>1.2749328836153253</v>
      </c>
      <c r="AD8" s="10">
        <f>'Impacts Unité Fonctionnelle'!AD8</f>
        <v>2.856727587583495</v>
      </c>
      <c r="AE8" s="10">
        <f>'Impacts Unité Fonctionnelle'!AE8</f>
        <v>2.1912943744505289</v>
      </c>
      <c r="AF8" s="10">
        <f>'Impacts Unité Fonctionnelle'!AF8</f>
        <v>1.42045688779075</v>
      </c>
      <c r="AG8" s="10">
        <f>'Impacts Unité Fonctionnelle'!AG8</f>
        <v>1.94</v>
      </c>
      <c r="AH8" s="10">
        <f>'Impacts Unité Fonctionnelle'!AH8</f>
        <v>2.95</v>
      </c>
      <c r="AI8" s="10">
        <f>'Impacts Unité Fonctionnelle'!AI8</f>
        <v>1.23</v>
      </c>
      <c r="AJ8" s="10">
        <f>'Impacts Unité Fonctionnelle'!AJ8</f>
        <v>1.3293969477512459</v>
      </c>
      <c r="AK8" s="10">
        <f>'Impacts Unité Fonctionnelle'!AK8</f>
        <v>1.9703460062766518</v>
      </c>
      <c r="AL8" s="10">
        <f>'Impacts Unité Fonctionnelle'!AL8</f>
        <v>0.78779078385259016</v>
      </c>
    </row>
    <row r="9" spans="1:38" x14ac:dyDescent="0.35">
      <c r="B9" s="32"/>
      <c r="C9" s="11"/>
      <c r="D9" s="11"/>
      <c r="E9" s="33"/>
      <c r="F9" s="33"/>
      <c r="G9" s="33"/>
      <c r="H9" s="33"/>
      <c r="I9" s="10"/>
      <c r="J9" s="10"/>
      <c r="K9" s="10"/>
      <c r="Q9" s="5">
        <f>Q3*100+S3</f>
        <v>306</v>
      </c>
      <c r="S9" t="str">
        <f>'Impacts Unité Fonctionnelle'!S9</f>
        <v>EXTH ECOWATT 38</v>
      </c>
      <c r="T9" s="7">
        <f>'Impacts Unité Fonctionnelle'!T9</f>
        <v>100.527</v>
      </c>
      <c r="U9" s="7">
        <f>'Impacts Unité Fonctionnelle'!U9</f>
        <v>17.672999999999998</v>
      </c>
      <c r="V9" s="7">
        <f>'Impacts Unité Fonctionnelle'!V9</f>
        <v>118.2</v>
      </c>
      <c r="X9" s="10">
        <f>'Impacts Unité Fonctionnelle'!X9</f>
        <v>1.4441228290964008</v>
      </c>
      <c r="Y9" s="10">
        <f>'Impacts Unité Fonctionnelle'!Y9</f>
        <v>2.123083327551516</v>
      </c>
      <c r="Z9" s="10">
        <f>'Impacts Unité Fonctionnelle'!Z9</f>
        <v>1</v>
      </c>
      <c r="AA9" s="10">
        <f>'Impacts Unité Fonctionnelle'!AA9</f>
        <v>1.4441228290964008</v>
      </c>
      <c r="AB9" s="10">
        <f>'Impacts Unité Fonctionnelle'!AB9</f>
        <v>2.123083327551516</v>
      </c>
      <c r="AC9" s="10">
        <f>'Impacts Unité Fonctionnelle'!AC9</f>
        <v>1</v>
      </c>
      <c r="AD9" s="10">
        <f>'Impacts Unité Fonctionnelle'!AD9</f>
        <v>2.6129216485757234</v>
      </c>
      <c r="AE9" s="10">
        <f>'Impacts Unité Fonctionnelle'!AE9</f>
        <v>1.8918146047509214</v>
      </c>
      <c r="AF9" s="10">
        <f>'Impacts Unité Fonctionnelle'!AF9</f>
        <v>1</v>
      </c>
      <c r="AG9" s="10">
        <f>'Impacts Unité Fonctionnelle'!AG9</f>
        <v>1.48</v>
      </c>
      <c r="AH9" s="10">
        <f>'Impacts Unité Fonctionnelle'!AH9</f>
        <v>2.2599999999999998</v>
      </c>
      <c r="AI9" s="10">
        <f>'Impacts Unité Fonctionnelle'!AI9</f>
        <v>1</v>
      </c>
      <c r="AJ9" s="10">
        <f>'Impacts Unité Fonctionnelle'!AJ9</f>
        <v>1.4441228290964008</v>
      </c>
      <c r="AK9" s="10">
        <f>'Impacts Unité Fonctionnelle'!AK9</f>
        <v>2.123083327551516</v>
      </c>
      <c r="AL9" s="10">
        <f>'Impacts Unité Fonctionnelle'!AL9</f>
        <v>1</v>
      </c>
    </row>
    <row r="10" spans="1:38" x14ac:dyDescent="0.35">
      <c r="B10" s="32"/>
      <c r="C10" s="11"/>
      <c r="D10" s="11"/>
      <c r="E10" s="33"/>
      <c r="F10" s="33"/>
      <c r="G10" s="33"/>
      <c r="H10" s="33"/>
      <c r="I10" s="10"/>
      <c r="J10" s="10"/>
      <c r="K10" s="10"/>
      <c r="S10" t="str">
        <f>'Impacts Unité Fonctionnelle'!S10</f>
        <v>EXTH ECOWATT 48</v>
      </c>
      <c r="T10" s="7">
        <f>'Impacts Unité Fonctionnelle'!T10</f>
        <v>128.21449999999999</v>
      </c>
      <c r="U10" s="7">
        <f>'Impacts Unité Fonctionnelle'!U10</f>
        <v>10.339</v>
      </c>
      <c r="V10" s="7">
        <f>'Impacts Unité Fonctionnelle'!V10</f>
        <v>138.55349999999999</v>
      </c>
      <c r="X10" s="10">
        <f>'Impacts Unité Fonctionnelle'!X10</f>
        <v>1.2844673964994398</v>
      </c>
      <c r="Y10" s="10">
        <f>'Impacts Unité Fonctionnelle'!Y10</f>
        <v>1.8602899257342886</v>
      </c>
      <c r="Z10" s="10">
        <f>'Impacts Unité Fonctionnelle'!Z10</f>
        <v>0.76116586459226043</v>
      </c>
      <c r="AA10" s="10">
        <f>'Impacts Unité Fonctionnelle'!AA10</f>
        <v>0.64104913504421246</v>
      </c>
      <c r="AB10" s="10">
        <f>'Impacts Unité Fonctionnelle'!AB10</f>
        <v>0.92842936385419428</v>
      </c>
      <c r="AC10" s="10">
        <f>'Impacts Unité Fonctionnelle'!AC10</f>
        <v>0.37988096891508882</v>
      </c>
      <c r="AD10" s="10">
        <f>'Impacts Unité Fonctionnelle'!AD10</f>
        <v>2.1166703396515198</v>
      </c>
      <c r="AE10" s="10">
        <f>'Impacts Unité Fonctionnelle'!AE10</f>
        <v>1.6696147953225573</v>
      </c>
      <c r="AF10" s="10">
        <f>'Impacts Unité Fonctionnelle'!AF10</f>
        <v>1.122896042426718</v>
      </c>
      <c r="AG10" s="10">
        <f>'Impacts Unité Fonctionnelle'!AG10</f>
        <v>1.69</v>
      </c>
      <c r="AH10" s="10">
        <f>'Impacts Unité Fonctionnelle'!AH10</f>
        <v>2.57</v>
      </c>
      <c r="AI10" s="10">
        <f>'Impacts Unité Fonctionnelle'!AI10</f>
        <v>1.1000000000000001</v>
      </c>
      <c r="AJ10" s="10">
        <f>'Impacts Unité Fonctionnelle'!AJ10</f>
        <v>1.3975825887830873</v>
      </c>
      <c r="AK10" s="10">
        <f>'Impacts Unité Fonctionnelle'!AK10</f>
        <v>2.0241142884438781</v>
      </c>
      <c r="AL10" s="10">
        <f>'Impacts Unité Fonctionnelle'!AL10</f>
        <v>0.82819708964923677</v>
      </c>
    </row>
    <row r="11" spans="1:38" x14ac:dyDescent="0.35">
      <c r="B11" s="32"/>
      <c r="C11" s="11"/>
      <c r="D11" s="11"/>
      <c r="E11" s="33"/>
      <c r="F11" s="33"/>
      <c r="G11" s="33"/>
      <c r="H11" s="33"/>
      <c r="I11" s="10"/>
      <c r="J11" s="10"/>
      <c r="K11" s="10"/>
      <c r="T11" s="7"/>
      <c r="U11" s="7"/>
      <c r="V11" s="7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8" x14ac:dyDescent="0.35">
      <c r="B12" s="32"/>
      <c r="C12" s="11"/>
      <c r="D12" s="11"/>
      <c r="E12" s="33"/>
      <c r="F12" s="33"/>
      <c r="G12" s="33"/>
      <c r="H12" s="33"/>
      <c r="I12" s="10"/>
      <c r="J12" s="10"/>
      <c r="K12" s="10"/>
      <c r="T12" s="7"/>
      <c r="U12" s="7"/>
      <c r="V12" s="7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8" ht="15" thickBot="1" x14ac:dyDescent="0.4">
      <c r="B13" s="32"/>
      <c r="C13" s="11"/>
      <c r="D13" s="11"/>
      <c r="E13" s="46" t="s">
        <v>34</v>
      </c>
      <c r="F13" s="33"/>
      <c r="G13" s="33"/>
      <c r="H13" s="33"/>
      <c r="I13" s="10"/>
      <c r="J13" s="10"/>
      <c r="K13" s="10"/>
      <c r="T13" s="7"/>
      <c r="U13" s="7"/>
      <c r="V13" s="7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8" ht="15" thickBot="1" x14ac:dyDescent="0.4">
      <c r="B14" s="17" t="s">
        <v>33</v>
      </c>
      <c r="C14" s="103" t="str">
        <f>IF($S$3=1,S4,IF($S$3=2,S5,IF($S$3=3,S6,IF($S$3=4,S7,IF($S$3=5,S8,IF($S$3=6,S9,IF($S$3=7,S10,IF($S$3=8,S11,IF($S$3=9,S12,S13)))))))))</f>
        <v>EXTH ECOWATT 38</v>
      </c>
      <c r="D14" s="104"/>
      <c r="E14" s="98" t="str">
        <f>'Impacts Unité Fonctionnelle'!E14:F14</f>
        <v>EXTH ECOWATT 38</v>
      </c>
      <c r="F14" s="99"/>
      <c r="G14" s="33"/>
      <c r="H14" s="33"/>
      <c r="I14" s="31"/>
      <c r="J14" s="31"/>
      <c r="K14" s="31"/>
    </row>
    <row r="15" spans="1:38" ht="15" thickBot="1" x14ac:dyDescent="0.4">
      <c r="B15" s="18" t="s">
        <v>10</v>
      </c>
      <c r="C15" s="107" t="str">
        <f>IF($Q$3=1,Q4,IF($Q$3=2,Q5,Q6))</f>
        <v>Tertiaire</v>
      </c>
      <c r="D15" s="108"/>
      <c r="E15" s="96" t="str">
        <f>'Impacts Unité Fonctionnelle'!E15:F15</f>
        <v>Tertiaire</v>
      </c>
      <c r="F15" s="97"/>
      <c r="G15" s="33"/>
      <c r="H15" s="33"/>
      <c r="I15" s="31"/>
      <c r="J15" s="31"/>
      <c r="K15" s="31"/>
    </row>
    <row r="16" spans="1:38" ht="15" thickBot="1" x14ac:dyDescent="0.4">
      <c r="B16" s="17" t="s">
        <v>29</v>
      </c>
      <c r="C16" s="50">
        <f>IF($S$3=1,T4,IF($S$3=2,T5,IF($S$3=3,T6,IF($S$3=4,T7,IF($S$3=5,T8,IF($S$3=6,T9,IF($S$3=7,T10,IF($S$3=8,T11,IF($S$3=9,T12,T13)))))))))</f>
        <v>100.527</v>
      </c>
      <c r="D16" s="51" t="s">
        <v>30</v>
      </c>
      <c r="E16" s="54">
        <v>100.327</v>
      </c>
      <c r="F16" s="55" t="s">
        <v>30</v>
      </c>
      <c r="G16" s="33"/>
      <c r="H16" s="33"/>
      <c r="I16" s="31"/>
      <c r="J16" s="31"/>
      <c r="K16" s="31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ht="15" thickBot="1" x14ac:dyDescent="0.4">
      <c r="B17" s="18" t="s">
        <v>17</v>
      </c>
      <c r="C17" s="52">
        <f>IF($S$3=1,U4,IF($S$3=2,U5,IF($S$3=3,U6,IF($S$3=4,U7,IF($S$3=5,U8,IF($S$3=6,U9,IF($S$3=7,U10,IF($S$3=8,U11,IF($S$3=9,U12,U13)))))))))</f>
        <v>17.672999999999998</v>
      </c>
      <c r="D17" s="53" t="s">
        <v>30</v>
      </c>
      <c r="E17" s="56">
        <v>17.672999999999998</v>
      </c>
      <c r="F17" s="57" t="s">
        <v>30</v>
      </c>
      <c r="G17" s="33"/>
      <c r="H17" s="33"/>
      <c r="I17" s="31"/>
      <c r="J17" s="31"/>
      <c r="K17" s="3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ht="15" thickBot="1" x14ac:dyDescent="0.4">
      <c r="B18" s="17" t="s">
        <v>18</v>
      </c>
      <c r="C18" s="50">
        <f>IF($S$3=1,V4,IF($S$3=2,V5,IF($S$3=3,V6,IF($S$3=4,V7,IF($S$3=5,V8,IF($S$3=6,V9,IF($S$3=7,V10,IF($S$3=8,V11,IF($S$3=9,V12,V13)))))))))</f>
        <v>118.2</v>
      </c>
      <c r="D18" s="51" t="s">
        <v>30</v>
      </c>
      <c r="E18" s="54">
        <v>118.2</v>
      </c>
      <c r="F18" s="55" t="s">
        <v>30</v>
      </c>
      <c r="G18" s="33"/>
      <c r="H18" s="33"/>
      <c r="I18" s="31"/>
      <c r="J18" s="31"/>
      <c r="K18" s="31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6" customFormat="1" ht="17" thickBot="1" x14ac:dyDescent="0.4">
      <c r="A19"/>
      <c r="B19" s="83" t="s">
        <v>89</v>
      </c>
      <c r="C19" s="84">
        <v>3400</v>
      </c>
      <c r="D19" s="85" t="s">
        <v>90</v>
      </c>
      <c r="E19" s="109" t="s">
        <v>79</v>
      </c>
      <c r="F19" s="110"/>
      <c r="G19" s="33"/>
      <c r="H19" s="33"/>
      <c r="I19" s="30"/>
      <c r="J19" s="30"/>
      <c r="K19" s="30"/>
      <c r="L19" s="5"/>
      <c r="M19" s="5"/>
      <c r="N19" s="5"/>
      <c r="O19" s="5"/>
      <c r="P19" s="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s="6" customFormat="1" ht="15.75" customHeight="1" x14ac:dyDescent="0.35">
      <c r="A20"/>
      <c r="B20" s="36"/>
      <c r="C20" s="36"/>
      <c r="D20" s="36"/>
      <c r="E20" s="36"/>
      <c r="F20" s="36"/>
      <c r="G20" s="33"/>
      <c r="H20" s="33"/>
      <c r="I20" s="30"/>
      <c r="J20" s="30"/>
      <c r="K20" s="30"/>
      <c r="L20" s="5"/>
      <c r="M20" s="5"/>
      <c r="N20" s="5"/>
      <c r="O20" s="5"/>
      <c r="P20" s="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35">
      <c r="X21" s="10"/>
      <c r="Y21" s="10"/>
      <c r="Z21" s="10"/>
    </row>
    <row r="22" spans="1:35" ht="29.5" thickBot="1" x14ac:dyDescent="0.4">
      <c r="B22" s="14"/>
      <c r="C22" s="15" t="s">
        <v>20</v>
      </c>
      <c r="D22" s="15" t="s">
        <v>21</v>
      </c>
      <c r="E22" s="15" t="s">
        <v>22</v>
      </c>
      <c r="F22" s="15" t="s">
        <v>28</v>
      </c>
      <c r="G22" s="15" t="s">
        <v>78</v>
      </c>
      <c r="H22" s="16" t="s">
        <v>23</v>
      </c>
      <c r="X22" s="10"/>
      <c r="Y22" s="10"/>
      <c r="Z22" s="10"/>
    </row>
    <row r="23" spans="1:35" ht="15" thickBot="1" x14ac:dyDescent="0.4">
      <c r="B23" s="17" t="s">
        <v>24</v>
      </c>
      <c r="C23" s="19">
        <v>1</v>
      </c>
      <c r="D23" s="19">
        <v>1</v>
      </c>
      <c r="E23" s="19">
        <v>1</v>
      </c>
      <c r="F23" s="19">
        <v>1</v>
      </c>
      <c r="G23" s="19">
        <v>1</v>
      </c>
      <c r="H23" s="20">
        <v>1</v>
      </c>
      <c r="X23" s="10"/>
      <c r="Y23" s="10"/>
      <c r="Z23" s="10"/>
    </row>
    <row r="24" spans="1:35" x14ac:dyDescent="0.35">
      <c r="B24" s="18" t="s">
        <v>25</v>
      </c>
      <c r="C24" s="21">
        <f>(IF($Q$9=101,$X$4,IF($Q$9=102,$X$5,IF($Q$9=103,$X$6,IF($Q$9=104,$X$7,IF($Q$9=105,$X$8,IF($Q$9=106,$X$9,IF($Q$9=107,$X$10,IF($Q$9=108,$X$11,IF($Q$9=109,$X$12,IF($Q$9=110,$X$13,IF($Q$9=201,$Y$4,IF($Q$9=202,$Y$5,IF($Q$9=203,$Y$6,IF($Q$9=204,$Y$7,IF($Q$9=205,$Y$8,IF($Q$9=206,$Y$9,IF($Q$9=207,$Y$10,IF($Q$9=208,$Y$11,IF($Q$9=209,$Y$12,IF($Q$9=210,$Y$13,IF($Q$9=301,$Z$4,IF($Q$9=302,$Z$5,IF($Q$9=303,$Z$6,IF($Q$9=304,$Z$7,IF($Q$9=305,$Z$8,IF($Q$9=306,$Z$9,IF($Q$9=307,$Z$10,IF($Q$9=308,$Z$11,IF($Q$9=309,$Z$12,$Z$13))))))))))))))))))))))))))))))</f>
        <v>1</v>
      </c>
      <c r="D24" s="21">
        <f>(IF($Q$9=101,$X$4,IF($Q$9=102,$X$5,IF($Q$9=103,$X$6,IF($Q$9=104,$X$7,IF($Q$9=105,$X$8,IF($Q$9=106,$X$9,IF($Q$9=107,$X$10,IF($Q$9=108,$X$11,IF($Q$9=109,$X$12,IF($Q$9=110,$X$13,IF($Q$9=201,$Y$4,IF($Q$9=202,$Y$5,IF($Q$9=203,$Y$6,IF($Q$9=204,$Y$7,IF($Q$9=205,$Y$8,IF($Q$9=206,$Y$9,IF($Q$9=207,$Y$10,IF($Q$9=208,$Y$11,IF($Q$9=209,$Y$12,IF($Q$9=210,$Y$13,IF($Q$9=301,$Z$4,IF($Q$9=302,$Z$5,IF($Q$9=303,$Z$6,IF($Q$9=304,$Z$7,IF($Q$9=305,$Z$8,IF($Q$9=306,$Z$9,IF($Q$9=307,$Z$10,IF($Q$9=308,$Z$11,IF($Q$9=309,$Z$12,$Z$13))))))))))))))))))))))))))))))</f>
        <v>1</v>
      </c>
      <c r="E24" s="21">
        <f>(IF($Q$9=101,$AA$4,IF($Q$9=102,$AA$5,IF($Q$9=103,$AA$6,IF($Q$9=104,$AA$7,IF($Q$9=105,$AA$8,IF($Q$9=106,$AA$9,IF($Q$9=107,$AA$10,IF($Q$9=108,$AA$11,IF($Q$9=109,$AA$12,IF($Q$9=110,$AA$13,IF($Q$9=201,$AB$4,IF($Q$9=202,$AB$5,IF($Q$9=203,$AB$6,IF($Q$9=204,$AB$7,IF($Q$9=205,$AB$8,IF($Q$9=206,$AB$9,IF($Q$9=207,$AB$10,IF($Q$9=208,$AB$11,IF($Q$9=209,$AB$12,IF($Q$9=210,$AB$13,IF($Q$9=301,$AC$4,IF($Q$9=302,$AC$5,IF($Q$9=303,$AC$6,IF($Q$9=304,$AC$7,IF($Q$9=305,$AC$8,IF($Q$9=306,$AC$9,IF($Q$9=307,$AC$10,IF($Q$9=308,$AC$11,IF($Q$9=309,$AC$12,$AC$13))))))))))))))))))))))))))))))</f>
        <v>1</v>
      </c>
      <c r="F24" s="21">
        <f>(IF($Q$9=101,$AD$4,IF($Q$9=102,$AD$5,IF($Q$9=103,$AD$6,IF($Q$9=104,$AD$7,IF($Q$9=105,$AD$8,IF($Q$9=106,$AD$9,IF($Q$9=107,$AD$10,IF($Q$9=108,$AD$11,IF($Q$9=109,$AD$12,IF($Q$9=110,$AD$13,IF($Q$9=201,$AE$4,IF($Q$9=202,$AE$5,IF($Q$9=203,$AE$6,IF($Q$9=204,$AE$7,IF($Q$9=205,$AE$8,IF($Q$9=206,$AE$9,IF($Q$9=207,$AE$10,IF($Q$9=208,$AE$11,IF($Q$9=209,$AE$12,IF($Q$9=210,$AE$13,IF($Q$9=301,$AF$4,IF($Q$9=302,$AF$5,IF($Q$9=303,$AF$6,IF($Q$9=304,$AF$7,IF($Q$9=305,$AF$8,IF($Q$9=306,$AF$9,IF($Q$9=307,$AF$10,IF($Q$9=308,$AF$11,IF($Q$9=309,$AF$12,$AF$13))))))))))))))))))))))))))))))</f>
        <v>1</v>
      </c>
      <c r="G24" s="21">
        <f>(IF($Q$9=101,$AG$4,IF($Q$9=102,$AG$5,IF($Q$9=103,$AG$6,IF($Q$9=104,$AG$7,IF($Q$9=105,$AG$8,IF($Q$9=106,$AG$9,IF($Q$9=107,$AG$10,IF($Q$9=108,$AG$11,IF($Q$9=109,$AG$12,IF($Q$9=110,$AG$13,IF($Q$9=201,$AH$4,IF($Q$9=202,$AH$5,IF($Q$9=203,$AH$6,IF($Q$9=204,$AH$7,IF($Q$9=205,$AH$8,IF($Q$9=206,$AH$9,IF($Q$9=207,$AH$10,IF($Q$9=208,$AH$11,IF($Q$9=209,$AH$12,IF($Q$9=210,$AH$13,IF($Q$9=301,$AI$4,IF($Q$9=302,$AI$5,IF($Q$9=303,$AI$6,IF($Q$9=304,$AI$7,IF($Q$9=305,$AI$8,IF($Q$9=306,$AI$9,IF($Q$9=307,$AI$10,IF($Q$9=308,$AI$11,IF($Q$9=309,$AI$12,$AI$13))))))))))))))))))))))))))))))</f>
        <v>1</v>
      </c>
      <c r="H24" s="22">
        <f>(IF($Q$9=101,$AJ$4,IF($Q$9=102,$AJ$5,IF($Q$9=103,$AJ$6,IF($Q$9=104,$AJ$7,IF($Q$9=105,$AJ$8,IF($Q$9=106,$AJ$9,IF($Q$9=107,$AJ$10,IF($Q$9=108,$AG$11,IF($Q$9=109,$AG$12,IF($Q$9=110,$AG$13,IF($Q$9=201,$AK$4,IF($Q$9=202,$AK$5,IF($Q$9=203,$AK$6,IF($Q$9=204,$AK$7,IF($Q$9=205,$AK$8,IF($Q$9=206,$AK$9,IF($Q$9=207,$AK$10,IF($Q$9=208,$AH$11,IF($Q$9=209,$AH$12,IF($Q$9=210,$AH$13,IF($Q$9=301,$AL$4,IF($Q$9=302,$AL$5,IF($Q$9=303,$AL$6,IF($Q$9=304,$AL$7,IF($Q$9=305,$AL$8,IF($Q$9=306,$AL$9,IF($Q$9=307,$AL$10,IF($Q$9=308,$AI$11,IF($Q$9=309,$AI$12,$AI$13))))))))))))))))))))))))))))))</f>
        <v>1</v>
      </c>
      <c r="X24" s="10"/>
      <c r="Y24" s="10"/>
      <c r="Z24" s="10"/>
    </row>
    <row r="25" spans="1:35" ht="15" thickBot="1" x14ac:dyDescent="0.4"/>
    <row r="26" spans="1:35" ht="30.5" thickBot="1" x14ac:dyDescent="0.65">
      <c r="A26" s="27" t="s">
        <v>69</v>
      </c>
      <c r="B26" s="80"/>
      <c r="G26" s="86">
        <f>C19</f>
        <v>3400</v>
      </c>
      <c r="H26" s="87" t="s">
        <v>91</v>
      </c>
      <c r="I26" s="58" t="s">
        <v>80</v>
      </c>
    </row>
    <row r="28" spans="1:35" ht="15" thickBot="1" x14ac:dyDescent="0.4">
      <c r="A28" s="28"/>
      <c r="D28" s="100" t="s">
        <v>106</v>
      </c>
      <c r="E28" s="100"/>
      <c r="F28" s="100"/>
      <c r="G28" s="101"/>
      <c r="H28" s="23" t="s">
        <v>107</v>
      </c>
      <c r="I28" s="23" t="s">
        <v>108</v>
      </c>
      <c r="J28" s="102" t="s">
        <v>109</v>
      </c>
      <c r="K28" s="100"/>
      <c r="L28" s="100"/>
      <c r="M28" s="100"/>
      <c r="N28" s="100"/>
      <c r="O28" s="100"/>
      <c r="P28" s="100"/>
      <c r="Q28" s="101"/>
      <c r="R28" s="102" t="s">
        <v>110</v>
      </c>
      <c r="S28" s="100"/>
      <c r="T28" s="100"/>
      <c r="U28" s="100"/>
      <c r="V28" s="100"/>
    </row>
    <row r="29" spans="1:35" ht="58.5" thickBot="1" x14ac:dyDescent="0.4">
      <c r="A29" s="6"/>
      <c r="B29" s="23" t="s">
        <v>111</v>
      </c>
      <c r="C29" s="24" t="s">
        <v>27</v>
      </c>
      <c r="D29" s="88" t="s">
        <v>112</v>
      </c>
      <c r="E29" s="88" t="s">
        <v>113</v>
      </c>
      <c r="F29" s="88" t="s">
        <v>114</v>
      </c>
      <c r="G29" s="88" t="s">
        <v>115</v>
      </c>
      <c r="H29" s="88" t="s">
        <v>116</v>
      </c>
      <c r="I29" s="88" t="s">
        <v>117</v>
      </c>
      <c r="J29" s="88" t="s">
        <v>118</v>
      </c>
      <c r="K29" s="88" t="s">
        <v>119</v>
      </c>
      <c r="L29" s="88" t="s">
        <v>120</v>
      </c>
      <c r="M29" s="88" t="s">
        <v>121</v>
      </c>
      <c r="N29" s="88" t="s">
        <v>122</v>
      </c>
      <c r="O29" s="88" t="s">
        <v>123</v>
      </c>
      <c r="P29" s="88" t="s">
        <v>124</v>
      </c>
      <c r="Q29" s="88" t="s">
        <v>125</v>
      </c>
      <c r="R29" s="88" t="s">
        <v>126</v>
      </c>
      <c r="S29" s="88" t="s">
        <v>127</v>
      </c>
      <c r="T29" s="88" t="s">
        <v>128</v>
      </c>
      <c r="U29" s="88" t="s">
        <v>129</v>
      </c>
      <c r="V29" s="88" t="s">
        <v>130</v>
      </c>
      <c r="W29" s="88" t="s">
        <v>131</v>
      </c>
      <c r="X29" s="89" t="s">
        <v>132</v>
      </c>
    </row>
    <row r="30" spans="1:35" ht="15" thickBot="1" x14ac:dyDescent="0.4">
      <c r="B30" s="25" t="s">
        <v>133</v>
      </c>
      <c r="C30" s="26" t="s">
        <v>134</v>
      </c>
      <c r="D30" s="73">
        <f>D78*$C$24*$G$26</f>
        <v>420.53610600000002</v>
      </c>
      <c r="E30" s="73">
        <f>E78*$C$24*$G$26</f>
        <v>47.426232799999994</v>
      </c>
      <c r="F30" s="73">
        <f>F78*$C$24*$G$26</f>
        <v>135.4638472</v>
      </c>
      <c r="G30" s="73">
        <f>SUM(D30:F30)</f>
        <v>603.42618600000003</v>
      </c>
      <c r="H30" s="73">
        <f>H78*$D$24*$G$26</f>
        <v>11.80124258</v>
      </c>
      <c r="I30" s="73">
        <f>I78*$E$24*$G$26</f>
        <v>4.5282420600000002</v>
      </c>
      <c r="J30" s="73">
        <f>J78*$F$24*$G$26</f>
        <v>0</v>
      </c>
      <c r="K30" s="73">
        <f>K78*$G$24*$G$26</f>
        <v>92.758953000000005</v>
      </c>
      <c r="L30" s="73">
        <f>L78*$G$24*$G$26</f>
        <v>0</v>
      </c>
      <c r="M30" s="73">
        <f>M78*$G$24*$G$26</f>
        <v>0</v>
      </c>
      <c r="N30" s="73">
        <f>N78*$G$24*$G$26</f>
        <v>0</v>
      </c>
      <c r="O30" s="73">
        <f>O78*$F$24*$G$26</f>
        <v>1298.4750280000001</v>
      </c>
      <c r="P30" s="73">
        <f>P78*$F$24*$G$26</f>
        <v>0</v>
      </c>
      <c r="Q30" s="73">
        <f>SUM(J30:P30)</f>
        <v>1391.2339810000001</v>
      </c>
      <c r="R30" s="73">
        <f>R78*$H$24*$G$26</f>
        <v>0</v>
      </c>
      <c r="S30" s="73">
        <f>S78*$H$24*$G$26</f>
        <v>5.1298407800000003</v>
      </c>
      <c r="T30" s="73">
        <f>T78*$H$24*$G$26</f>
        <v>90.147548999999998</v>
      </c>
      <c r="U30" s="73">
        <f>U78*$H$24*$G$26</f>
        <v>28.696204680000001</v>
      </c>
      <c r="V30" s="74">
        <f>SUM(R30:U30)</f>
        <v>123.97359445999999</v>
      </c>
      <c r="W30" s="74">
        <f>G30+H30+I30+Q30+V30</f>
        <v>2134.9632461000001</v>
      </c>
      <c r="X30" s="74">
        <f>X78*$H$24*$G$26</f>
        <v>-223.04956419999999</v>
      </c>
    </row>
    <row r="31" spans="1:35" ht="15" thickBot="1" x14ac:dyDescent="0.4">
      <c r="B31" s="25" t="s">
        <v>135</v>
      </c>
      <c r="C31" s="26" t="s">
        <v>134</v>
      </c>
      <c r="D31" s="75">
        <f t="shared" ref="D31:F46" si="0">D79*$C$24*$G$26</f>
        <v>418.04499399999997</v>
      </c>
      <c r="E31" s="75">
        <f t="shared" si="0"/>
        <v>47.365015799999995</v>
      </c>
      <c r="F31" s="75">
        <f t="shared" si="0"/>
        <v>163.91283380000002</v>
      </c>
      <c r="G31" s="75">
        <f t="shared" ref="G31:G75" si="1">SUM(D31:F31)</f>
        <v>629.32284359999994</v>
      </c>
      <c r="H31" s="75">
        <f t="shared" ref="H31:H66" si="2">H79*$D$24*$G$26</f>
        <v>11.7860099</v>
      </c>
      <c r="I31" s="75">
        <f t="shared" ref="I31:I66" si="3">I79*$E$24*$G$26</f>
        <v>1.297862552</v>
      </c>
      <c r="J31" s="75">
        <f t="shared" ref="J31:J66" si="4">J79*$F$24*$G$26</f>
        <v>0</v>
      </c>
      <c r="K31" s="75">
        <f t="shared" ref="K31:N46" si="5">K79*$G$24*$G$26</f>
        <v>92.7549104</v>
      </c>
      <c r="L31" s="75">
        <f t="shared" si="5"/>
        <v>0</v>
      </c>
      <c r="M31" s="75">
        <f t="shared" si="5"/>
        <v>0</v>
      </c>
      <c r="N31" s="75">
        <f t="shared" si="5"/>
        <v>0</v>
      </c>
      <c r="O31" s="75">
        <f t="shared" ref="O31:P46" si="6">O79*$F$24*$G$26</f>
        <v>1272.1278159999999</v>
      </c>
      <c r="P31" s="75">
        <f t="shared" si="6"/>
        <v>0</v>
      </c>
      <c r="Q31" s="76">
        <f t="shared" ref="Q31:Q75" si="7">SUM(J31:P31)</f>
        <v>1364.8827263999999</v>
      </c>
      <c r="R31" s="76">
        <f t="shared" ref="R31:U46" si="8">R79*$H$24*$G$26</f>
        <v>0</v>
      </c>
      <c r="S31" s="76">
        <f t="shared" si="8"/>
        <v>5.12124252</v>
      </c>
      <c r="T31" s="76">
        <f t="shared" si="8"/>
        <v>90.543359999999993</v>
      </c>
      <c r="U31" s="76">
        <f t="shared" si="8"/>
        <v>8.3575590399999999</v>
      </c>
      <c r="V31" s="76">
        <f t="shared" ref="V31:V75" si="9">SUM(R31:U31)</f>
        <v>104.02216155999999</v>
      </c>
      <c r="W31" s="76">
        <f t="shared" ref="W31:W75" si="10">G31+H31+I31+Q31+V31</f>
        <v>2111.3116040119999</v>
      </c>
      <c r="X31" s="76">
        <f t="shared" ref="X31:X66" si="11">X79*$H$24*$G$26</f>
        <v>-248.25316579999998</v>
      </c>
    </row>
    <row r="32" spans="1:35" ht="15" thickBot="1" x14ac:dyDescent="0.4">
      <c r="B32" s="25" t="s">
        <v>136</v>
      </c>
      <c r="C32" s="26" t="s">
        <v>134</v>
      </c>
      <c r="D32" s="73">
        <f t="shared" si="0"/>
        <v>11.238513340000001</v>
      </c>
      <c r="E32" s="73">
        <f t="shared" si="0"/>
        <v>0.34603176999999996</v>
      </c>
      <c r="F32" s="73">
        <f t="shared" si="0"/>
        <v>5.0219329399999992</v>
      </c>
      <c r="G32" s="73">
        <f t="shared" si="1"/>
        <v>16.60647805</v>
      </c>
      <c r="H32" s="73">
        <f t="shared" si="2"/>
        <v>8.61043472E-2</v>
      </c>
      <c r="I32" s="73">
        <f t="shared" si="3"/>
        <v>3.2031095020000002</v>
      </c>
      <c r="J32" s="73">
        <f t="shared" si="4"/>
        <v>0</v>
      </c>
      <c r="K32" s="73">
        <f t="shared" si="5"/>
        <v>4.29290868</v>
      </c>
      <c r="L32" s="73">
        <f t="shared" si="5"/>
        <v>0</v>
      </c>
      <c r="M32" s="73">
        <f t="shared" si="5"/>
        <v>0</v>
      </c>
      <c r="N32" s="73">
        <f t="shared" si="5"/>
        <v>0</v>
      </c>
      <c r="O32" s="73">
        <f t="shared" si="6"/>
        <v>157.66766960000001</v>
      </c>
      <c r="P32" s="73">
        <f t="shared" si="6"/>
        <v>0</v>
      </c>
      <c r="Q32" s="74">
        <f t="shared" si="7"/>
        <v>161.96057828000002</v>
      </c>
      <c r="R32" s="74">
        <f t="shared" si="8"/>
        <v>0</v>
      </c>
      <c r="S32" s="74">
        <f t="shared" si="8"/>
        <v>5.7027132400000007E-2</v>
      </c>
      <c r="T32" s="74">
        <f t="shared" si="8"/>
        <v>0.25504933740000002</v>
      </c>
      <c r="U32" s="74">
        <f t="shared" si="8"/>
        <v>19.77583276</v>
      </c>
      <c r="V32" s="74">
        <f t="shared" si="9"/>
        <v>20.087909229800001</v>
      </c>
      <c r="W32" s="74">
        <f t="shared" si="10"/>
        <v>201.94417940900001</v>
      </c>
      <c r="X32" s="74">
        <f t="shared" si="11"/>
        <v>-5.7852135599999999</v>
      </c>
    </row>
    <row r="33" spans="1:24" ht="15" thickBot="1" x14ac:dyDescent="0.4">
      <c r="B33" s="25" t="s">
        <v>137</v>
      </c>
      <c r="C33" s="26" t="s">
        <v>134</v>
      </c>
      <c r="D33" s="75">
        <f t="shared" si="0"/>
        <v>0.64079507600000007</v>
      </c>
      <c r="E33" s="75">
        <f t="shared" si="0"/>
        <v>1.85995997E-2</v>
      </c>
      <c r="F33" s="75">
        <f t="shared" si="0"/>
        <v>0.19898072620000001</v>
      </c>
      <c r="G33" s="75">
        <f t="shared" si="1"/>
        <v>0.85837540190000006</v>
      </c>
      <c r="H33" s="75">
        <f t="shared" si="2"/>
        <v>4.6282061400000005E-3</v>
      </c>
      <c r="I33" s="75">
        <f t="shared" si="3"/>
        <v>5.9271129000000003E-4</v>
      </c>
      <c r="J33" s="75">
        <f t="shared" si="4"/>
        <v>0</v>
      </c>
      <c r="K33" s="75">
        <f t="shared" si="5"/>
        <v>0.19337037259999998</v>
      </c>
      <c r="L33" s="75">
        <f t="shared" si="5"/>
        <v>0</v>
      </c>
      <c r="M33" s="75">
        <f t="shared" si="5"/>
        <v>0</v>
      </c>
      <c r="N33" s="75">
        <f t="shared" si="5"/>
        <v>0</v>
      </c>
      <c r="O33" s="75">
        <f t="shared" si="6"/>
        <v>0.78392752799999998</v>
      </c>
      <c r="P33" s="75">
        <f t="shared" si="6"/>
        <v>0</v>
      </c>
      <c r="Q33" s="75">
        <f t="shared" si="7"/>
        <v>0.97729790059999999</v>
      </c>
      <c r="R33" s="75">
        <f t="shared" si="8"/>
        <v>0</v>
      </c>
      <c r="S33" s="75">
        <f t="shared" si="8"/>
        <v>3.0599779679999998E-3</v>
      </c>
      <c r="T33" s="75">
        <f t="shared" si="8"/>
        <v>1.2631976479999999E-2</v>
      </c>
      <c r="U33" s="75">
        <f t="shared" si="8"/>
        <v>1.958514172E-4</v>
      </c>
      <c r="V33" s="75">
        <f t="shared" si="9"/>
        <v>1.58878058652E-2</v>
      </c>
      <c r="W33" s="75">
        <f t="shared" si="10"/>
        <v>1.8567820257952001</v>
      </c>
      <c r="X33" s="75">
        <f t="shared" si="11"/>
        <v>-0.15277046259999999</v>
      </c>
    </row>
    <row r="34" spans="1:24" ht="15" thickBot="1" x14ac:dyDescent="0.4">
      <c r="B34" s="25" t="s">
        <v>138</v>
      </c>
      <c r="C34" s="26" t="s">
        <v>139</v>
      </c>
      <c r="D34" s="73">
        <f t="shared" si="0"/>
        <v>2.3727097879999998E-5</v>
      </c>
      <c r="E34" s="73">
        <f t="shared" si="0"/>
        <v>1.096189988E-5</v>
      </c>
      <c r="F34" s="73">
        <f t="shared" si="0"/>
        <v>9.2695607599999993E-6</v>
      </c>
      <c r="G34" s="73">
        <f t="shared" si="1"/>
        <v>4.3958558519999999E-5</v>
      </c>
      <c r="H34" s="73">
        <f t="shared" si="2"/>
        <v>2.7276894739999999E-6</v>
      </c>
      <c r="I34" s="73">
        <f t="shared" si="3"/>
        <v>2.134635022E-7</v>
      </c>
      <c r="J34" s="73">
        <f t="shared" si="4"/>
        <v>0</v>
      </c>
      <c r="K34" s="73">
        <f>K82*$G$24*$G$26</f>
        <v>5.5844469600000004E-6</v>
      </c>
      <c r="L34" s="73">
        <f t="shared" si="5"/>
        <v>0</v>
      </c>
      <c r="M34" s="73">
        <f t="shared" si="5"/>
        <v>0</v>
      </c>
      <c r="N34" s="73">
        <f t="shared" si="5"/>
        <v>0</v>
      </c>
      <c r="O34" s="73">
        <f t="shared" si="6"/>
        <v>1.3389594059999999E-4</v>
      </c>
      <c r="P34" s="73">
        <f t="shared" si="6"/>
        <v>0</v>
      </c>
      <c r="Q34" s="73">
        <f t="shared" si="7"/>
        <v>1.3948038756E-4</v>
      </c>
      <c r="R34" s="73">
        <f t="shared" si="8"/>
        <v>0</v>
      </c>
      <c r="S34" s="73">
        <f t="shared" si="8"/>
        <v>1.1166684940000001E-6</v>
      </c>
      <c r="T34" s="73">
        <f t="shared" si="8"/>
        <v>3.3189040159999999E-6</v>
      </c>
      <c r="U34" s="73">
        <f t="shared" si="8"/>
        <v>9.4002339800000009E-8</v>
      </c>
      <c r="V34" s="73">
        <f t="shared" si="9"/>
        <v>4.5295748498000001E-6</v>
      </c>
      <c r="W34" s="73">
        <f t="shared" si="10"/>
        <v>1.90909673906E-4</v>
      </c>
      <c r="X34" s="73">
        <f t="shared" si="11"/>
        <v>-1.0200541959999999E-5</v>
      </c>
    </row>
    <row r="35" spans="1:24" ht="15" thickBot="1" x14ac:dyDescent="0.4">
      <c r="B35" s="25" t="s">
        <v>140</v>
      </c>
      <c r="C35" s="26" t="s">
        <v>141</v>
      </c>
      <c r="D35" s="75">
        <f t="shared" si="0"/>
        <v>4.5317974400000001</v>
      </c>
      <c r="E35" s="75">
        <f t="shared" si="0"/>
        <v>0.19227939080000001</v>
      </c>
      <c r="F35" s="75">
        <f t="shared" si="0"/>
        <v>1.4695604099999999</v>
      </c>
      <c r="G35" s="75">
        <f t="shared" si="1"/>
        <v>6.1936372407999993</v>
      </c>
      <c r="H35" s="75">
        <f t="shared" si="2"/>
        <v>4.7845581999999998E-2</v>
      </c>
      <c r="I35" s="75">
        <f t="shared" si="3"/>
        <v>4.4568893199999999E-3</v>
      </c>
      <c r="J35" s="75">
        <f t="shared" si="4"/>
        <v>0</v>
      </c>
      <c r="K35" s="75">
        <f t="shared" si="5"/>
        <v>1.349916586</v>
      </c>
      <c r="L35" s="75">
        <f t="shared" si="5"/>
        <v>0</v>
      </c>
      <c r="M35" s="75">
        <f t="shared" si="5"/>
        <v>0</v>
      </c>
      <c r="N35" s="75">
        <f t="shared" si="5"/>
        <v>0</v>
      </c>
      <c r="O35" s="75">
        <f t="shared" si="6"/>
        <v>7.6172498399999995</v>
      </c>
      <c r="P35" s="75">
        <f t="shared" si="6"/>
        <v>0</v>
      </c>
      <c r="Q35" s="75">
        <f t="shared" si="7"/>
        <v>8.9671664259999986</v>
      </c>
      <c r="R35" s="75">
        <f t="shared" si="8"/>
        <v>0</v>
      </c>
      <c r="S35" s="75">
        <f t="shared" si="8"/>
        <v>1.9945670240000001E-2</v>
      </c>
      <c r="T35" s="75">
        <f t="shared" si="8"/>
        <v>0.21219850499999998</v>
      </c>
      <c r="U35" s="75">
        <f t="shared" si="8"/>
        <v>5.84206598E-3</v>
      </c>
      <c r="V35" s="75">
        <f t="shared" si="9"/>
        <v>0.23798624121999998</v>
      </c>
      <c r="W35" s="75">
        <f t="shared" si="10"/>
        <v>15.451092379339997</v>
      </c>
      <c r="X35" s="75">
        <f t="shared" si="11"/>
        <v>-2.0792283839999999</v>
      </c>
    </row>
    <row r="36" spans="1:24" ht="15" thickBot="1" x14ac:dyDescent="0.4">
      <c r="B36" s="25" t="s">
        <v>142</v>
      </c>
      <c r="C36" s="26" t="s">
        <v>143</v>
      </c>
      <c r="D36" s="73">
        <f t="shared" si="0"/>
        <v>0.22559601800000001</v>
      </c>
      <c r="E36" s="73">
        <f t="shared" si="0"/>
        <v>3.0510290999999998E-3</v>
      </c>
      <c r="F36" s="73">
        <f t="shared" si="0"/>
        <v>7.4729082799999999E-2</v>
      </c>
      <c r="G36" s="73">
        <f t="shared" si="1"/>
        <v>0.30337612990000001</v>
      </c>
      <c r="H36" s="73">
        <f t="shared" si="2"/>
        <v>7.5919868199999998E-4</v>
      </c>
      <c r="I36" s="73">
        <f t="shared" si="3"/>
        <v>1.0259252479999999E-4</v>
      </c>
      <c r="J36" s="73">
        <f t="shared" si="4"/>
        <v>0</v>
      </c>
      <c r="K36" s="73">
        <f t="shared" si="5"/>
        <v>4.85394268E-2</v>
      </c>
      <c r="L36" s="73">
        <f t="shared" si="5"/>
        <v>0</v>
      </c>
      <c r="M36" s="73">
        <f t="shared" si="5"/>
        <v>0</v>
      </c>
      <c r="N36" s="73">
        <f t="shared" si="5"/>
        <v>0</v>
      </c>
      <c r="O36" s="73">
        <f t="shared" si="6"/>
        <v>0.432887354</v>
      </c>
      <c r="P36" s="73">
        <f t="shared" si="6"/>
        <v>0</v>
      </c>
      <c r="Q36" s="73">
        <f t="shared" si="7"/>
        <v>0.48142678080000001</v>
      </c>
      <c r="R36" s="73">
        <f t="shared" si="8"/>
        <v>0</v>
      </c>
      <c r="S36" s="73">
        <f t="shared" si="8"/>
        <v>4.7582687200000003E-4</v>
      </c>
      <c r="T36" s="73">
        <f t="shared" si="8"/>
        <v>4.3203732000000002E-2</v>
      </c>
      <c r="U36" s="73">
        <f t="shared" si="8"/>
        <v>6.9733925200000002E-4</v>
      </c>
      <c r="V36" s="73">
        <f t="shared" si="9"/>
        <v>4.4376898124000003E-2</v>
      </c>
      <c r="W36" s="73">
        <f t="shared" si="10"/>
        <v>0.83004160003079996</v>
      </c>
      <c r="X36" s="73">
        <f t="shared" si="11"/>
        <v>-0.14706467440000001</v>
      </c>
    </row>
    <row r="37" spans="1:24" ht="15" thickBot="1" x14ac:dyDescent="0.4">
      <c r="B37" s="25" t="s">
        <v>144</v>
      </c>
      <c r="C37" s="26" t="s">
        <v>145</v>
      </c>
      <c r="D37" s="75">
        <f t="shared" si="0"/>
        <v>1.0054835640000002</v>
      </c>
      <c r="E37" s="75">
        <f t="shared" si="0"/>
        <v>5.7906351999999994E-2</v>
      </c>
      <c r="F37" s="75">
        <f t="shared" si="0"/>
        <v>0.32348794079999998</v>
      </c>
      <c r="G37" s="75">
        <f t="shared" si="1"/>
        <v>1.3868778568000002</v>
      </c>
      <c r="H37" s="75">
        <f t="shared" si="2"/>
        <v>1.44090487E-2</v>
      </c>
      <c r="I37" s="75">
        <f t="shared" si="3"/>
        <v>1.8878831840000001E-3</v>
      </c>
      <c r="J37" s="75">
        <f t="shared" si="4"/>
        <v>0</v>
      </c>
      <c r="K37" s="75">
        <f t="shared" si="5"/>
        <v>1.0896152380000002</v>
      </c>
      <c r="L37" s="75">
        <f t="shared" si="5"/>
        <v>0</v>
      </c>
      <c r="M37" s="75">
        <f t="shared" si="5"/>
        <v>0</v>
      </c>
      <c r="N37" s="75">
        <f t="shared" si="5"/>
        <v>0</v>
      </c>
      <c r="O37" s="75">
        <f t="shared" si="6"/>
        <v>1.6724635360000002</v>
      </c>
      <c r="P37" s="75">
        <f t="shared" si="6"/>
        <v>0</v>
      </c>
      <c r="Q37" s="75">
        <f t="shared" si="7"/>
        <v>2.7620787740000003</v>
      </c>
      <c r="R37" s="75">
        <f t="shared" si="8"/>
        <v>0</v>
      </c>
      <c r="S37" s="75">
        <f t="shared" si="8"/>
        <v>5.46738326E-3</v>
      </c>
      <c r="T37" s="75">
        <f t="shared" si="8"/>
        <v>5.0076995200000002E-2</v>
      </c>
      <c r="U37" s="75">
        <f t="shared" si="8"/>
        <v>2.0262548540000001E-2</v>
      </c>
      <c r="V37" s="75">
        <f t="shared" si="9"/>
        <v>7.5806926999999996E-2</v>
      </c>
      <c r="W37" s="75">
        <f t="shared" si="10"/>
        <v>4.241060489684001</v>
      </c>
      <c r="X37" s="75">
        <f t="shared" si="11"/>
        <v>-0.29847465419999997</v>
      </c>
    </row>
    <row r="38" spans="1:24" ht="15" thickBot="1" x14ac:dyDescent="0.4">
      <c r="B38" s="25" t="s">
        <v>146</v>
      </c>
      <c r="C38" s="26" t="s">
        <v>147</v>
      </c>
      <c r="D38" s="73">
        <f t="shared" si="0"/>
        <v>9.9390704000000003</v>
      </c>
      <c r="E38" s="73">
        <f t="shared" si="0"/>
        <v>0.63278314599999996</v>
      </c>
      <c r="F38" s="73">
        <f t="shared" si="0"/>
        <v>3.48624848</v>
      </c>
      <c r="G38" s="73">
        <f t="shared" si="1"/>
        <v>14.058102026</v>
      </c>
      <c r="H38" s="73">
        <f t="shared" si="2"/>
        <v>0.15745773660000001</v>
      </c>
      <c r="I38" s="73">
        <f t="shared" si="3"/>
        <v>1.4497272580000001E-2</v>
      </c>
      <c r="J38" s="73">
        <f t="shared" si="4"/>
        <v>0</v>
      </c>
      <c r="K38" s="73">
        <f t="shared" si="5"/>
        <v>1.1702100280000001</v>
      </c>
      <c r="L38" s="73">
        <f t="shared" si="5"/>
        <v>0</v>
      </c>
      <c r="M38" s="73">
        <f t="shared" si="5"/>
        <v>0</v>
      </c>
      <c r="N38" s="73">
        <f t="shared" si="5"/>
        <v>0</v>
      </c>
      <c r="O38" s="73">
        <f t="shared" si="6"/>
        <v>13.044715739999999</v>
      </c>
      <c r="P38" s="73">
        <f t="shared" si="6"/>
        <v>0</v>
      </c>
      <c r="Q38" s="73">
        <f t="shared" si="7"/>
        <v>14.214925767999999</v>
      </c>
      <c r="R38" s="73">
        <f t="shared" si="8"/>
        <v>0</v>
      </c>
      <c r="S38" s="73">
        <f t="shared" si="8"/>
        <v>5.9638009400000004E-2</v>
      </c>
      <c r="T38" s="73">
        <f t="shared" si="8"/>
        <v>0.48528420999999994</v>
      </c>
      <c r="U38" s="73">
        <f t="shared" si="8"/>
        <v>2.4450806579999998E-2</v>
      </c>
      <c r="V38" s="73">
        <f t="shared" si="9"/>
        <v>0.56937302597999995</v>
      </c>
      <c r="W38" s="73">
        <f t="shared" si="10"/>
        <v>29.014355829159996</v>
      </c>
      <c r="X38" s="73">
        <f t="shared" si="11"/>
        <v>-2.9979862439999998</v>
      </c>
    </row>
    <row r="39" spans="1:24" ht="15" thickBot="1" x14ac:dyDescent="0.4">
      <c r="A39" s="28"/>
      <c r="B39" s="25" t="s">
        <v>148</v>
      </c>
      <c r="C39" s="26" t="s">
        <v>149</v>
      </c>
      <c r="D39" s="75">
        <f t="shared" si="0"/>
        <v>1.7959473540000002</v>
      </c>
      <c r="E39" s="75">
        <f t="shared" si="0"/>
        <v>0.1938008772</v>
      </c>
      <c r="F39" s="75">
        <f t="shared" si="0"/>
        <v>0.69627375999999996</v>
      </c>
      <c r="G39" s="75">
        <f t="shared" si="1"/>
        <v>2.6860219912000001</v>
      </c>
      <c r="H39" s="75">
        <f t="shared" si="2"/>
        <v>4.8224178800000003E-2</v>
      </c>
      <c r="I39" s="75">
        <f t="shared" si="3"/>
        <v>4.46662046E-3</v>
      </c>
      <c r="J39" s="75">
        <f t="shared" si="4"/>
        <v>0</v>
      </c>
      <c r="K39" s="75">
        <f t="shared" si="5"/>
        <v>0.37311501399999997</v>
      </c>
      <c r="L39" s="75">
        <f t="shared" si="5"/>
        <v>0</v>
      </c>
      <c r="M39" s="75">
        <f t="shared" si="5"/>
        <v>0</v>
      </c>
      <c r="N39" s="75">
        <f t="shared" si="5"/>
        <v>0</v>
      </c>
      <c r="O39" s="75">
        <f t="shared" si="6"/>
        <v>3.6189423199999999</v>
      </c>
      <c r="P39" s="75">
        <f t="shared" si="6"/>
        <v>0</v>
      </c>
      <c r="Q39" s="75">
        <f t="shared" si="7"/>
        <v>3.9920573340000001</v>
      </c>
      <c r="R39" s="75">
        <f t="shared" si="8"/>
        <v>0</v>
      </c>
      <c r="S39" s="75">
        <f t="shared" si="8"/>
        <v>1.863244914E-2</v>
      </c>
      <c r="T39" s="75">
        <f t="shared" si="8"/>
        <v>0.36959645600000002</v>
      </c>
      <c r="U39" s="75">
        <f t="shared" si="8"/>
        <v>8.3430366200000008E-3</v>
      </c>
      <c r="V39" s="75">
        <f t="shared" si="9"/>
        <v>0.39657194176000005</v>
      </c>
      <c r="W39" s="75">
        <f t="shared" si="10"/>
        <v>7.1273420662200007</v>
      </c>
      <c r="X39" s="75">
        <f t="shared" si="11"/>
        <v>-1.0834667800000002</v>
      </c>
    </row>
    <row r="40" spans="1:24" ht="15" thickBot="1" x14ac:dyDescent="0.4">
      <c r="A40" s="6"/>
      <c r="B40" s="25" t="s">
        <v>150</v>
      </c>
      <c r="C40" s="26" t="s">
        <v>151</v>
      </c>
      <c r="D40" s="73">
        <f t="shared" si="0"/>
        <v>3.2601263800000002E-2</v>
      </c>
      <c r="E40" s="73">
        <f t="shared" si="0"/>
        <v>1.647041872E-4</v>
      </c>
      <c r="F40" s="73">
        <f t="shared" si="0"/>
        <v>6.13196664E-3</v>
      </c>
      <c r="G40" s="73">
        <f t="shared" si="1"/>
        <v>3.8897934627200002E-2</v>
      </c>
      <c r="H40" s="73">
        <f t="shared" si="2"/>
        <v>4.0983943400000003E-5</v>
      </c>
      <c r="I40" s="73">
        <f t="shared" si="3"/>
        <v>6.2262024E-6</v>
      </c>
      <c r="J40" s="73">
        <f t="shared" si="4"/>
        <v>0</v>
      </c>
      <c r="K40" s="73">
        <f t="shared" si="5"/>
        <v>1.0644389859999999E-2</v>
      </c>
      <c r="L40" s="73">
        <f t="shared" si="5"/>
        <v>0</v>
      </c>
      <c r="M40" s="73">
        <f t="shared" si="5"/>
        <v>0</v>
      </c>
      <c r="N40" s="73">
        <f t="shared" si="5"/>
        <v>0</v>
      </c>
      <c r="O40" s="73">
        <f t="shared" si="6"/>
        <v>4.95889422E-2</v>
      </c>
      <c r="P40" s="73">
        <f t="shared" si="6"/>
        <v>0</v>
      </c>
      <c r="Q40" s="73">
        <f t="shared" si="7"/>
        <v>6.0233332059999999E-2</v>
      </c>
      <c r="R40" s="73">
        <f t="shared" si="8"/>
        <v>0</v>
      </c>
      <c r="S40" s="73">
        <f t="shared" si="8"/>
        <v>3.182049256E-5</v>
      </c>
      <c r="T40" s="73">
        <f t="shared" si="8"/>
        <v>3.5642023200000001E-5</v>
      </c>
      <c r="U40" s="73">
        <f t="shared" si="8"/>
        <v>2.0188157220000001E-6</v>
      </c>
      <c r="V40" s="73">
        <f t="shared" si="9"/>
        <v>6.9481331482000006E-5</v>
      </c>
      <c r="W40" s="73">
        <f t="shared" si="10"/>
        <v>9.9247958164481995E-2</v>
      </c>
      <c r="X40" s="73">
        <f t="shared" si="11"/>
        <v>-1.414830882E-2</v>
      </c>
    </row>
    <row r="41" spans="1:24" ht="15" thickBot="1" x14ac:dyDescent="0.4">
      <c r="B41" s="25" t="s">
        <v>152</v>
      </c>
      <c r="C41" s="26" t="s">
        <v>41</v>
      </c>
      <c r="D41" s="75">
        <f t="shared" si="0"/>
        <v>4695.7209600000006</v>
      </c>
      <c r="E41" s="75">
        <f t="shared" si="0"/>
        <v>716.12612200000001</v>
      </c>
      <c r="F41" s="75">
        <f t="shared" si="0"/>
        <v>1916.010806</v>
      </c>
      <c r="G41" s="75">
        <f t="shared" si="1"/>
        <v>7327.8578880000005</v>
      </c>
      <c r="H41" s="75">
        <f t="shared" si="2"/>
        <v>178.19627460000001</v>
      </c>
      <c r="I41" s="75">
        <f t="shared" si="3"/>
        <v>18.14340232</v>
      </c>
      <c r="J41" s="75">
        <f t="shared" si="4"/>
        <v>0</v>
      </c>
      <c r="K41" s="75">
        <f t="shared" si="5"/>
        <v>990.57119800000009</v>
      </c>
      <c r="L41" s="75">
        <f t="shared" si="5"/>
        <v>0</v>
      </c>
      <c r="M41" s="75">
        <f t="shared" si="5"/>
        <v>0</v>
      </c>
      <c r="N41" s="75">
        <f t="shared" si="5"/>
        <v>0</v>
      </c>
      <c r="O41" s="75">
        <f t="shared" si="6"/>
        <v>174221.80720000001</v>
      </c>
      <c r="P41" s="75">
        <f t="shared" si="6"/>
        <v>0</v>
      </c>
      <c r="Q41" s="75">
        <f t="shared" si="7"/>
        <v>175212.378398</v>
      </c>
      <c r="R41" s="75">
        <f t="shared" si="8"/>
        <v>0</v>
      </c>
      <c r="S41" s="75">
        <f t="shared" si="8"/>
        <v>76.137060199999993</v>
      </c>
      <c r="T41" s="75">
        <f t="shared" si="8"/>
        <v>1075.89498</v>
      </c>
      <c r="U41" s="75">
        <f t="shared" si="8"/>
        <v>7.5930642800000001</v>
      </c>
      <c r="V41" s="75">
        <f t="shared" si="9"/>
        <v>1159.6251044799999</v>
      </c>
      <c r="W41" s="75">
        <f t="shared" si="10"/>
        <v>183896.20106739999</v>
      </c>
      <c r="X41" s="75">
        <f t="shared" si="11"/>
        <v>-2541.6336879999999</v>
      </c>
    </row>
    <row r="42" spans="1:24" ht="15" thickBot="1" x14ac:dyDescent="0.4">
      <c r="B42" s="25" t="s">
        <v>153</v>
      </c>
      <c r="C42" s="26" t="s">
        <v>154</v>
      </c>
      <c r="D42" s="73">
        <f t="shared" si="0"/>
        <v>141.29399720000001</v>
      </c>
      <c r="E42" s="73">
        <f t="shared" si="0"/>
        <v>2.1445087580000002</v>
      </c>
      <c r="F42" s="73">
        <f t="shared" si="0"/>
        <v>43.9167086</v>
      </c>
      <c r="G42" s="73">
        <f t="shared" si="1"/>
        <v>187.355214558</v>
      </c>
      <c r="H42" s="73">
        <f t="shared" si="2"/>
        <v>0.53362591999999998</v>
      </c>
      <c r="I42" s="73">
        <f t="shared" si="3"/>
        <v>8.4157408599999997E-2</v>
      </c>
      <c r="J42" s="73">
        <f t="shared" si="4"/>
        <v>0</v>
      </c>
      <c r="K42" s="73">
        <f t="shared" si="5"/>
        <v>32.404540480000001</v>
      </c>
      <c r="L42" s="73">
        <f t="shared" si="5"/>
        <v>0</v>
      </c>
      <c r="M42" s="73">
        <f t="shared" si="5"/>
        <v>0</v>
      </c>
      <c r="N42" s="73">
        <f t="shared" si="5"/>
        <v>0</v>
      </c>
      <c r="O42" s="73">
        <f t="shared" si="6"/>
        <v>475.13412199999999</v>
      </c>
      <c r="P42" s="73">
        <f t="shared" si="6"/>
        <v>0</v>
      </c>
      <c r="Q42" s="73">
        <f t="shared" si="7"/>
        <v>507.53866247999997</v>
      </c>
      <c r="R42" s="73">
        <f t="shared" si="8"/>
        <v>0</v>
      </c>
      <c r="S42" s="73">
        <f t="shared" si="8"/>
        <v>0.29530146820000003</v>
      </c>
      <c r="T42" s="73">
        <f t="shared" si="8"/>
        <v>4.2847126399999995</v>
      </c>
      <c r="U42" s="73">
        <f t="shared" si="8"/>
        <v>0.21876653320000003</v>
      </c>
      <c r="V42" s="73">
        <f t="shared" si="9"/>
        <v>4.7987806413999996</v>
      </c>
      <c r="W42" s="73">
        <f t="shared" si="10"/>
        <v>700.31044100799988</v>
      </c>
      <c r="X42" s="73">
        <f t="shared" si="11"/>
        <v>-48.334825000000002</v>
      </c>
    </row>
    <row r="43" spans="1:24" ht="15" thickBot="1" x14ac:dyDescent="0.4">
      <c r="B43" s="25" t="s">
        <v>155</v>
      </c>
      <c r="C43" s="26" t="s">
        <v>156</v>
      </c>
      <c r="D43" s="75">
        <f t="shared" si="0"/>
        <v>4.4513160399999996E-5</v>
      </c>
      <c r="E43" s="75">
        <f t="shared" si="0"/>
        <v>4.0878896999999998E-6</v>
      </c>
      <c r="F43" s="75">
        <f t="shared" si="0"/>
        <v>1.6545517240000002E-5</v>
      </c>
      <c r="G43" s="75">
        <f t="shared" si="1"/>
        <v>6.5146567340000001E-5</v>
      </c>
      <c r="H43" s="75">
        <f t="shared" si="2"/>
        <v>1.0172044860000002E-6</v>
      </c>
      <c r="I43" s="75">
        <f t="shared" si="3"/>
        <v>6.4911661000000007E-8</v>
      </c>
      <c r="J43" s="75">
        <f t="shared" si="4"/>
        <v>0</v>
      </c>
      <c r="K43" s="75">
        <f t="shared" si="5"/>
        <v>8.5182525600000001E-6</v>
      </c>
      <c r="L43" s="75">
        <f t="shared" si="5"/>
        <v>0</v>
      </c>
      <c r="M43" s="75">
        <f t="shared" si="5"/>
        <v>0</v>
      </c>
      <c r="N43" s="75">
        <f t="shared" si="5"/>
        <v>0</v>
      </c>
      <c r="O43" s="75">
        <f t="shared" si="6"/>
        <v>7.7211252799999999E-5</v>
      </c>
      <c r="P43" s="75">
        <f t="shared" si="6"/>
        <v>0</v>
      </c>
      <c r="Q43" s="75">
        <f t="shared" si="7"/>
        <v>8.5729505360000001E-5</v>
      </c>
      <c r="R43" s="75">
        <f t="shared" si="8"/>
        <v>0</v>
      </c>
      <c r="S43" s="75">
        <f t="shared" si="8"/>
        <v>3.2353932840000003E-7</v>
      </c>
      <c r="T43" s="75">
        <f t="shared" si="8"/>
        <v>3.9086417000000002E-6</v>
      </c>
      <c r="U43" s="75">
        <f t="shared" si="8"/>
        <v>5.6431646200000002E-8</v>
      </c>
      <c r="V43" s="75">
        <f t="shared" si="9"/>
        <v>4.2886126746000008E-6</v>
      </c>
      <c r="W43" s="75">
        <f t="shared" si="10"/>
        <v>1.5624680152159998E-4</v>
      </c>
      <c r="X43" s="75">
        <f t="shared" si="11"/>
        <v>-1.9025243320000001E-5</v>
      </c>
    </row>
    <row r="44" spans="1:24" ht="15" thickBot="1" x14ac:dyDescent="0.4">
      <c r="B44" s="25" t="s">
        <v>157</v>
      </c>
      <c r="C44" s="26" t="s">
        <v>158</v>
      </c>
      <c r="D44" s="73">
        <f t="shared" si="0"/>
        <v>37.518585199999997</v>
      </c>
      <c r="E44" s="73">
        <f t="shared" si="0"/>
        <v>3.6814091600000003</v>
      </c>
      <c r="F44" s="73">
        <f t="shared" si="0"/>
        <v>14.435404479999999</v>
      </c>
      <c r="G44" s="73">
        <f t="shared" si="1"/>
        <v>55.635398839999993</v>
      </c>
      <c r="H44" s="73">
        <f t="shared" si="2"/>
        <v>0.91605849800000005</v>
      </c>
      <c r="I44" s="73">
        <f t="shared" si="3"/>
        <v>0.2712524114</v>
      </c>
      <c r="J44" s="73">
        <f t="shared" si="4"/>
        <v>0</v>
      </c>
      <c r="K44" s="73">
        <f t="shared" si="5"/>
        <v>24.52570416</v>
      </c>
      <c r="L44" s="73">
        <f t="shared" si="5"/>
        <v>0</v>
      </c>
      <c r="M44" s="73">
        <f t="shared" si="5"/>
        <v>0</v>
      </c>
      <c r="N44" s="73">
        <f t="shared" si="5"/>
        <v>0</v>
      </c>
      <c r="O44" s="73">
        <f t="shared" si="6"/>
        <v>7966.6222800000005</v>
      </c>
      <c r="P44" s="73">
        <f t="shared" si="6"/>
        <v>0</v>
      </c>
      <c r="Q44" s="73">
        <f t="shared" si="7"/>
        <v>7991.1479841600003</v>
      </c>
      <c r="R44" s="73">
        <f t="shared" si="8"/>
        <v>0</v>
      </c>
      <c r="S44" s="73">
        <f t="shared" si="8"/>
        <v>0.42456813200000004</v>
      </c>
      <c r="T44" s="73">
        <f t="shared" si="8"/>
        <v>2.5269681959999999</v>
      </c>
      <c r="U44" s="73">
        <f t="shared" si="8"/>
        <v>5.14276418E-2</v>
      </c>
      <c r="V44" s="73">
        <f t="shared" si="9"/>
        <v>3.0029639698000001</v>
      </c>
      <c r="W44" s="73">
        <f t="shared" si="10"/>
        <v>8050.9736578791999</v>
      </c>
      <c r="X44" s="73">
        <f t="shared" si="11"/>
        <v>-12.716550460000001</v>
      </c>
    </row>
    <row r="45" spans="1:24" ht="15" thickBot="1" x14ac:dyDescent="0.4">
      <c r="B45" s="25" t="s">
        <v>159</v>
      </c>
      <c r="C45" s="26" t="s">
        <v>160</v>
      </c>
      <c r="D45" s="75">
        <f t="shared" si="0"/>
        <v>20752.651399999999</v>
      </c>
      <c r="E45" s="75">
        <f t="shared" si="0"/>
        <v>558.90896600000008</v>
      </c>
      <c r="F45" s="75">
        <f t="shared" si="0"/>
        <v>6199.3434200000002</v>
      </c>
      <c r="G45" s="75">
        <f t="shared" si="1"/>
        <v>27510.903785999999</v>
      </c>
      <c r="H45" s="75">
        <f t="shared" si="2"/>
        <v>139.07535100000001</v>
      </c>
      <c r="I45" s="75">
        <f t="shared" si="3"/>
        <v>18.123161100000001</v>
      </c>
      <c r="J45" s="75">
        <f t="shared" si="4"/>
        <v>0</v>
      </c>
      <c r="K45" s="75">
        <f t="shared" si="5"/>
        <v>8543.58698</v>
      </c>
      <c r="L45" s="75">
        <f t="shared" si="5"/>
        <v>0</v>
      </c>
      <c r="M45" s="75">
        <f t="shared" si="5"/>
        <v>0</v>
      </c>
      <c r="N45" s="75">
        <f t="shared" si="5"/>
        <v>0</v>
      </c>
      <c r="O45" s="75">
        <f t="shared" si="6"/>
        <v>51250.097200000004</v>
      </c>
      <c r="P45" s="75">
        <f t="shared" si="6"/>
        <v>0</v>
      </c>
      <c r="Q45" s="75">
        <f t="shared" si="7"/>
        <v>59793.684180000004</v>
      </c>
      <c r="R45" s="75">
        <f t="shared" si="8"/>
        <v>0</v>
      </c>
      <c r="S45" s="75">
        <f t="shared" si="8"/>
        <v>66.760169599999998</v>
      </c>
      <c r="T45" s="75">
        <f t="shared" si="8"/>
        <v>2207.7295819999999</v>
      </c>
      <c r="U45" s="75">
        <f t="shared" si="8"/>
        <v>88.840993600000004</v>
      </c>
      <c r="V45" s="75">
        <f t="shared" si="9"/>
        <v>2363.3307451999999</v>
      </c>
      <c r="W45" s="75">
        <f t="shared" si="10"/>
        <v>89825.117223299996</v>
      </c>
      <c r="X45" s="75">
        <f t="shared" si="11"/>
        <v>-8995.4095799999996</v>
      </c>
    </row>
    <row r="46" spans="1:24" ht="15" thickBot="1" x14ac:dyDescent="0.4">
      <c r="B46" s="25" t="s">
        <v>161</v>
      </c>
      <c r="C46" s="26" t="s">
        <v>162</v>
      </c>
      <c r="D46" s="73">
        <f t="shared" si="0"/>
        <v>1.9379656940000002E-6</v>
      </c>
      <c r="E46" s="73">
        <f t="shared" si="0"/>
        <v>1.8100747280000002E-8</v>
      </c>
      <c r="F46" s="73">
        <f t="shared" si="0"/>
        <v>8.7957214599999998E-7</v>
      </c>
      <c r="G46" s="73">
        <f t="shared" si="1"/>
        <v>2.8356385872800002E-6</v>
      </c>
      <c r="H46" s="73">
        <f t="shared" si="2"/>
        <v>4.5040748599999999E-9</v>
      </c>
      <c r="I46" s="73">
        <f t="shared" si="3"/>
        <v>1.1317082919999999E-9</v>
      </c>
      <c r="J46" s="73">
        <f t="shared" si="4"/>
        <v>0</v>
      </c>
      <c r="K46" s="73">
        <f t="shared" si="5"/>
        <v>2.1631586420000002E-7</v>
      </c>
      <c r="L46" s="73">
        <f t="shared" si="5"/>
        <v>0</v>
      </c>
      <c r="M46" s="73">
        <f t="shared" si="5"/>
        <v>0</v>
      </c>
      <c r="N46" s="73">
        <f t="shared" si="5"/>
        <v>0</v>
      </c>
      <c r="O46" s="73">
        <f t="shared" si="6"/>
        <v>1.4714350339999998E-6</v>
      </c>
      <c r="P46" s="73">
        <f t="shared" si="6"/>
        <v>0</v>
      </c>
      <c r="Q46" s="73">
        <f t="shared" si="7"/>
        <v>1.6877508981999999E-6</v>
      </c>
      <c r="R46" s="73">
        <f t="shared" si="8"/>
        <v>0</v>
      </c>
      <c r="S46" s="73">
        <f t="shared" si="8"/>
        <v>2.8107802720000001E-9</v>
      </c>
      <c r="T46" s="73">
        <f t="shared" si="8"/>
        <v>5.8808871800000008E-7</v>
      </c>
      <c r="U46" s="73">
        <f t="shared" si="8"/>
        <v>2.5108392419999998E-9</v>
      </c>
      <c r="V46" s="73">
        <f t="shared" si="9"/>
        <v>5.9341033751400005E-7</v>
      </c>
      <c r="W46" s="73">
        <f t="shared" si="10"/>
        <v>5.1224356061459997E-6</v>
      </c>
      <c r="X46" s="73">
        <f t="shared" si="11"/>
        <v>-1.3225618860000001E-6</v>
      </c>
    </row>
    <row r="47" spans="1:24" ht="15" thickBot="1" x14ac:dyDescent="0.4">
      <c r="B47" s="25" t="s">
        <v>163</v>
      </c>
      <c r="C47" s="26" t="s">
        <v>162</v>
      </c>
      <c r="D47" s="75">
        <f t="shared" ref="D47:F62" si="12">D95*$C$24*$G$26</f>
        <v>2.0631893599999999E-5</v>
      </c>
      <c r="E47" s="75">
        <f t="shared" si="12"/>
        <v>5.8602807999999998E-7</v>
      </c>
      <c r="F47" s="75">
        <f t="shared" si="12"/>
        <v>6.1383246399999998E-6</v>
      </c>
      <c r="G47" s="75">
        <f t="shared" si="1"/>
        <v>2.7356246319999998E-5</v>
      </c>
      <c r="H47" s="75">
        <f t="shared" si="2"/>
        <v>1.458235044E-7</v>
      </c>
      <c r="I47" s="75">
        <f t="shared" si="3"/>
        <v>1.7020324180000001E-8</v>
      </c>
      <c r="J47" s="75">
        <f t="shared" si="4"/>
        <v>0</v>
      </c>
      <c r="K47" s="75">
        <f t="shared" ref="K47:N62" si="13">K95*$G$24*$G$26</f>
        <v>7.4801468799999996E-6</v>
      </c>
      <c r="L47" s="75">
        <f t="shared" si="13"/>
        <v>0</v>
      </c>
      <c r="M47" s="75">
        <f t="shared" si="13"/>
        <v>0</v>
      </c>
      <c r="N47" s="75">
        <f t="shared" si="13"/>
        <v>0</v>
      </c>
      <c r="O47" s="75">
        <f t="shared" ref="O47:P62" si="14">O95*$F$24*$G$26</f>
        <v>3.5642652200000002E-5</v>
      </c>
      <c r="P47" s="75">
        <f t="shared" si="14"/>
        <v>0</v>
      </c>
      <c r="Q47" s="75">
        <f t="shared" si="7"/>
        <v>4.3122799080000002E-5</v>
      </c>
      <c r="R47" s="75">
        <f t="shared" ref="R47:U62" si="15">R95*$H$24*$G$26</f>
        <v>0</v>
      </c>
      <c r="S47" s="75">
        <f t="shared" si="15"/>
        <v>6.6127603000000011E-8</v>
      </c>
      <c r="T47" s="75">
        <f t="shared" si="15"/>
        <v>7.4879587199999999E-7</v>
      </c>
      <c r="U47" s="75">
        <f t="shared" si="15"/>
        <v>9.58390878E-8</v>
      </c>
      <c r="V47" s="75">
        <f t="shared" si="9"/>
        <v>9.1076256279999992E-7</v>
      </c>
      <c r="W47" s="75">
        <f t="shared" si="10"/>
        <v>7.1552651791380006E-5</v>
      </c>
      <c r="X47" s="75">
        <f t="shared" si="11"/>
        <v>-1.382967E-5</v>
      </c>
    </row>
    <row r="48" spans="1:24" ht="15" thickBot="1" x14ac:dyDescent="0.4">
      <c r="B48" s="25" t="s">
        <v>164</v>
      </c>
      <c r="C48" s="26" t="s">
        <v>165</v>
      </c>
      <c r="D48" s="73">
        <f t="shared" si="12"/>
        <v>1963.755408</v>
      </c>
      <c r="E48" s="73">
        <f t="shared" si="12"/>
        <v>492.01325200000002</v>
      </c>
      <c r="F48" s="73">
        <f t="shared" si="12"/>
        <v>5493.2361799999999</v>
      </c>
      <c r="G48" s="73">
        <f t="shared" si="1"/>
        <v>7949.0048399999996</v>
      </c>
      <c r="H48" s="73">
        <f t="shared" si="2"/>
        <v>122.42944739999999</v>
      </c>
      <c r="I48" s="73">
        <f t="shared" si="3"/>
        <v>7.03657982</v>
      </c>
      <c r="J48" s="73">
        <f t="shared" si="4"/>
        <v>0</v>
      </c>
      <c r="K48" s="73">
        <f t="shared" si="13"/>
        <v>1294.51974</v>
      </c>
      <c r="L48" s="73">
        <f t="shared" si="13"/>
        <v>0</v>
      </c>
      <c r="M48" s="73">
        <f t="shared" si="13"/>
        <v>0</v>
      </c>
      <c r="N48" s="73">
        <f t="shared" si="13"/>
        <v>0</v>
      </c>
      <c r="O48" s="73">
        <f t="shared" si="14"/>
        <v>7741.8023799999992</v>
      </c>
      <c r="P48" s="73">
        <f t="shared" si="14"/>
        <v>0</v>
      </c>
      <c r="Q48" s="73">
        <f t="shared" si="7"/>
        <v>9036.3221199999989</v>
      </c>
      <c r="R48" s="73">
        <f t="shared" si="15"/>
        <v>0</v>
      </c>
      <c r="S48" s="73">
        <f t="shared" si="15"/>
        <v>37.183549200000002</v>
      </c>
      <c r="T48" s="73">
        <f t="shared" si="15"/>
        <v>185.32104600000002</v>
      </c>
      <c r="U48" s="73">
        <f t="shared" si="15"/>
        <v>8.7923659999999995</v>
      </c>
      <c r="V48" s="73">
        <f t="shared" si="9"/>
        <v>231.29696120000003</v>
      </c>
      <c r="W48" s="73">
        <f t="shared" si="10"/>
        <v>17346.089948419998</v>
      </c>
      <c r="X48" s="73">
        <f t="shared" si="11"/>
        <v>-5125.6098200000006</v>
      </c>
    </row>
    <row r="49" spans="1:24" ht="15" thickBot="1" x14ac:dyDescent="0.4">
      <c r="B49" s="25" t="s">
        <v>166</v>
      </c>
      <c r="C49" s="26" t="s">
        <v>167</v>
      </c>
      <c r="D49" s="75">
        <f t="shared" si="12"/>
        <v>471.09890000000001</v>
      </c>
      <c r="E49" s="75">
        <f t="shared" si="12"/>
        <v>10.09359802</v>
      </c>
      <c r="F49" s="75">
        <f t="shared" si="12"/>
        <v>458.20038800000003</v>
      </c>
      <c r="G49" s="75">
        <f t="shared" si="1"/>
        <v>939.39288602000011</v>
      </c>
      <c r="H49" s="75">
        <f t="shared" si="2"/>
        <v>2.5116268179999999</v>
      </c>
      <c r="I49" s="75">
        <f t="shared" si="3"/>
        <v>0.62191596399999993</v>
      </c>
      <c r="J49" s="75">
        <f t="shared" si="4"/>
        <v>0</v>
      </c>
      <c r="K49" s="75">
        <f t="shared" si="13"/>
        <v>123.38954280000002</v>
      </c>
      <c r="L49" s="75">
        <f t="shared" si="13"/>
        <v>0</v>
      </c>
      <c r="M49" s="75">
        <f t="shared" si="13"/>
        <v>0</v>
      </c>
      <c r="N49" s="75">
        <f t="shared" si="13"/>
        <v>0</v>
      </c>
      <c r="O49" s="75">
        <f t="shared" si="14"/>
        <v>14178.55012</v>
      </c>
      <c r="P49" s="75">
        <f t="shared" si="14"/>
        <v>0</v>
      </c>
      <c r="Q49" s="75">
        <f t="shared" si="7"/>
        <v>14301.939662799999</v>
      </c>
      <c r="R49" s="75">
        <f t="shared" si="15"/>
        <v>0</v>
      </c>
      <c r="S49" s="75">
        <f t="shared" si="15"/>
        <v>1.6165533240000001</v>
      </c>
      <c r="T49" s="75">
        <f t="shared" si="15"/>
        <v>16.249910700000001</v>
      </c>
      <c r="U49" s="75">
        <f t="shared" si="15"/>
        <v>0.53150302800000004</v>
      </c>
      <c r="V49" s="75">
        <f t="shared" si="9"/>
        <v>18.397967052000002</v>
      </c>
      <c r="W49" s="75">
        <f t="shared" si="10"/>
        <v>15262.864058654</v>
      </c>
      <c r="X49" s="75">
        <f t="shared" si="11"/>
        <v>-448.72734200000002</v>
      </c>
    </row>
    <row r="50" spans="1:24" ht="15" thickBot="1" x14ac:dyDescent="0.4">
      <c r="B50" s="25" t="s">
        <v>168</v>
      </c>
      <c r="C50" s="26" t="s">
        <v>167</v>
      </c>
      <c r="D50" s="73">
        <f t="shared" si="12"/>
        <v>0</v>
      </c>
      <c r="E50" s="73">
        <f t="shared" si="12"/>
        <v>0</v>
      </c>
      <c r="F50" s="73">
        <f t="shared" si="12"/>
        <v>292.95234360000001</v>
      </c>
      <c r="G50" s="73">
        <f t="shared" si="1"/>
        <v>292.95234360000001</v>
      </c>
      <c r="H50" s="73">
        <f t="shared" si="2"/>
        <v>0</v>
      </c>
      <c r="I50" s="73">
        <f t="shared" si="3"/>
        <v>0</v>
      </c>
      <c r="J50" s="73">
        <f t="shared" si="4"/>
        <v>0</v>
      </c>
      <c r="K50" s="73">
        <f t="shared" si="13"/>
        <v>1.7500140000000002</v>
      </c>
      <c r="L50" s="73">
        <f t="shared" si="13"/>
        <v>0</v>
      </c>
      <c r="M50" s="73">
        <f t="shared" si="13"/>
        <v>0</v>
      </c>
      <c r="N50" s="73">
        <f t="shared" si="13"/>
        <v>0</v>
      </c>
      <c r="O50" s="73">
        <f t="shared" si="14"/>
        <v>0</v>
      </c>
      <c r="P50" s="73">
        <f t="shared" si="14"/>
        <v>0</v>
      </c>
      <c r="Q50" s="73">
        <f t="shared" si="7"/>
        <v>1.7500140000000002</v>
      </c>
      <c r="R50" s="73">
        <f t="shared" si="15"/>
        <v>0</v>
      </c>
      <c r="S50" s="73">
        <f t="shared" si="15"/>
        <v>0</v>
      </c>
      <c r="T50" s="73">
        <f t="shared" si="15"/>
        <v>0</v>
      </c>
      <c r="U50" s="73">
        <f t="shared" si="15"/>
        <v>0</v>
      </c>
      <c r="V50" s="73">
        <f t="shared" si="9"/>
        <v>0</v>
      </c>
      <c r="W50" s="73">
        <f t="shared" si="10"/>
        <v>294.70235760000003</v>
      </c>
      <c r="X50" s="73">
        <f t="shared" si="11"/>
        <v>-260.7275856</v>
      </c>
    </row>
    <row r="51" spans="1:24" ht="15" thickBot="1" x14ac:dyDescent="0.4">
      <c r="B51" s="25" t="s">
        <v>169</v>
      </c>
      <c r="C51" s="26" t="s">
        <v>167</v>
      </c>
      <c r="D51" s="75">
        <f t="shared" si="12"/>
        <v>471.09890000000001</v>
      </c>
      <c r="E51" s="75">
        <f t="shared" si="12"/>
        <v>10.09359802</v>
      </c>
      <c r="F51" s="75">
        <f t="shared" si="12"/>
        <v>751.15271800000005</v>
      </c>
      <c r="G51" s="75">
        <f t="shared" si="1"/>
        <v>1232.34521602</v>
      </c>
      <c r="H51" s="75">
        <f t="shared" si="2"/>
        <v>2.5116268179999999</v>
      </c>
      <c r="I51" s="75">
        <f t="shared" si="3"/>
        <v>0.62191596399999993</v>
      </c>
      <c r="J51" s="75">
        <f t="shared" si="4"/>
        <v>0</v>
      </c>
      <c r="K51" s="75">
        <f t="shared" si="13"/>
        <v>125.13955679999999</v>
      </c>
      <c r="L51" s="75">
        <f t="shared" si="13"/>
        <v>0</v>
      </c>
      <c r="M51" s="75">
        <f t="shared" si="13"/>
        <v>0</v>
      </c>
      <c r="N51" s="75">
        <f t="shared" si="13"/>
        <v>0</v>
      </c>
      <c r="O51" s="75">
        <f t="shared" si="14"/>
        <v>14178.55012</v>
      </c>
      <c r="P51" s="75">
        <f t="shared" si="14"/>
        <v>0</v>
      </c>
      <c r="Q51" s="75">
        <f t="shared" si="7"/>
        <v>14303.689676800001</v>
      </c>
      <c r="R51" s="75">
        <f t="shared" si="15"/>
        <v>0</v>
      </c>
      <c r="S51" s="75">
        <f t="shared" si="15"/>
        <v>1.6165533240000001</v>
      </c>
      <c r="T51" s="75">
        <f t="shared" si="15"/>
        <v>16.249910700000001</v>
      </c>
      <c r="U51" s="75">
        <f t="shared" si="15"/>
        <v>0.53150302800000004</v>
      </c>
      <c r="V51" s="75">
        <f t="shared" si="9"/>
        <v>18.397967052000002</v>
      </c>
      <c r="W51" s="75">
        <f t="shared" si="10"/>
        <v>15557.566402654002</v>
      </c>
      <c r="X51" s="75">
        <f t="shared" si="11"/>
        <v>-709.45491399999992</v>
      </c>
    </row>
    <row r="52" spans="1:24" ht="15" thickBot="1" x14ac:dyDescent="0.4">
      <c r="B52" s="25" t="s">
        <v>170</v>
      </c>
      <c r="C52" s="26" t="s">
        <v>167</v>
      </c>
      <c r="D52" s="73">
        <f t="shared" si="12"/>
        <v>4696.2265400000006</v>
      </c>
      <c r="E52" s="73">
        <f t="shared" si="12"/>
        <v>716.15509000000009</v>
      </c>
      <c r="F52" s="73">
        <f t="shared" si="12"/>
        <v>1916.2290859999998</v>
      </c>
      <c r="G52" s="73">
        <f t="shared" si="1"/>
        <v>7328.610716000001</v>
      </c>
      <c r="H52" s="73">
        <f t="shared" si="2"/>
        <v>178.2034792</v>
      </c>
      <c r="I52" s="73">
        <f t="shared" si="3"/>
        <v>18.144163580000001</v>
      </c>
      <c r="J52" s="73">
        <f t="shared" si="4"/>
        <v>0</v>
      </c>
      <c r="K52" s="73">
        <f t="shared" si="13"/>
        <v>990.67496600000004</v>
      </c>
      <c r="L52" s="73">
        <f t="shared" si="13"/>
        <v>0</v>
      </c>
      <c r="M52" s="73">
        <f t="shared" si="13"/>
        <v>0</v>
      </c>
      <c r="N52" s="73">
        <f t="shared" si="13"/>
        <v>0</v>
      </c>
      <c r="O52" s="73">
        <f t="shared" si="14"/>
        <v>174222.26620000001</v>
      </c>
      <c r="P52" s="73">
        <f t="shared" si="14"/>
        <v>0</v>
      </c>
      <c r="Q52" s="73">
        <f t="shared" si="7"/>
        <v>175212.941166</v>
      </c>
      <c r="R52" s="73">
        <f t="shared" si="15"/>
        <v>0</v>
      </c>
      <c r="S52" s="73">
        <f t="shared" si="15"/>
        <v>76.1410348</v>
      </c>
      <c r="T52" s="73">
        <f t="shared" si="15"/>
        <v>1075.9234720000002</v>
      </c>
      <c r="U52" s="73">
        <f t="shared" si="15"/>
        <v>7.5935311000000008</v>
      </c>
      <c r="V52" s="73">
        <f t="shared" si="9"/>
        <v>1159.6580379000002</v>
      </c>
      <c r="W52" s="73">
        <f t="shared" si="10"/>
        <v>183897.55756268001</v>
      </c>
      <c r="X52" s="73">
        <f t="shared" si="11"/>
        <v>-2541.9766460000001</v>
      </c>
    </row>
    <row r="53" spans="1:24" ht="15" thickBot="1" x14ac:dyDescent="0.4">
      <c r="B53" s="25" t="s">
        <v>171</v>
      </c>
      <c r="C53" s="26" t="s">
        <v>167</v>
      </c>
      <c r="D53" s="75">
        <f t="shared" si="12"/>
        <v>0</v>
      </c>
      <c r="E53" s="75">
        <f t="shared" si="12"/>
        <v>0</v>
      </c>
      <c r="F53" s="75">
        <f t="shared" si="12"/>
        <v>0</v>
      </c>
      <c r="G53" s="75">
        <f t="shared" si="1"/>
        <v>0</v>
      </c>
      <c r="H53" s="75">
        <f t="shared" si="2"/>
        <v>0</v>
      </c>
      <c r="I53" s="75">
        <f t="shared" si="3"/>
        <v>0</v>
      </c>
      <c r="J53" s="75">
        <f t="shared" si="4"/>
        <v>0</v>
      </c>
      <c r="K53" s="75">
        <f t="shared" si="13"/>
        <v>0</v>
      </c>
      <c r="L53" s="75">
        <f t="shared" si="13"/>
        <v>0</v>
      </c>
      <c r="M53" s="75">
        <f t="shared" si="13"/>
        <v>0</v>
      </c>
      <c r="N53" s="75">
        <f t="shared" si="13"/>
        <v>0</v>
      </c>
      <c r="O53" s="75">
        <f t="shared" si="14"/>
        <v>0</v>
      </c>
      <c r="P53" s="75">
        <f t="shared" si="14"/>
        <v>0</v>
      </c>
      <c r="Q53" s="75">
        <f t="shared" si="7"/>
        <v>0</v>
      </c>
      <c r="R53" s="75">
        <f t="shared" si="15"/>
        <v>0</v>
      </c>
      <c r="S53" s="75">
        <f t="shared" si="15"/>
        <v>0</v>
      </c>
      <c r="T53" s="75">
        <f t="shared" si="15"/>
        <v>0</v>
      </c>
      <c r="U53" s="75">
        <f t="shared" si="15"/>
        <v>0</v>
      </c>
      <c r="V53" s="75">
        <f t="shared" si="9"/>
        <v>0</v>
      </c>
      <c r="W53" s="75">
        <f t="shared" si="10"/>
        <v>0</v>
      </c>
      <c r="X53" s="75">
        <f t="shared" si="11"/>
        <v>0</v>
      </c>
    </row>
    <row r="54" spans="1:24" ht="15" thickBot="1" x14ac:dyDescent="0.4">
      <c r="B54" s="25" t="s">
        <v>172</v>
      </c>
      <c r="C54" s="26" t="s">
        <v>167</v>
      </c>
      <c r="D54" s="73">
        <f t="shared" si="12"/>
        <v>4691.1115800000007</v>
      </c>
      <c r="E54" s="73">
        <f t="shared" si="12"/>
        <v>716.09014999999999</v>
      </c>
      <c r="F54" s="73">
        <f t="shared" si="12"/>
        <v>1913.8924019999999</v>
      </c>
      <c r="G54" s="73">
        <f t="shared" si="1"/>
        <v>7321.0941320000002</v>
      </c>
      <c r="H54" s="73">
        <f t="shared" si="2"/>
        <v>178.187319</v>
      </c>
      <c r="I54" s="73">
        <f t="shared" si="3"/>
        <v>18.142055580000001</v>
      </c>
      <c r="J54" s="73">
        <f t="shared" si="4"/>
        <v>0</v>
      </c>
      <c r="K54" s="73">
        <f t="shared" si="13"/>
        <v>989.68046600000014</v>
      </c>
      <c r="L54" s="73">
        <f t="shared" si="13"/>
        <v>0</v>
      </c>
      <c r="M54" s="73">
        <f t="shared" si="13"/>
        <v>0</v>
      </c>
      <c r="N54" s="73">
        <f t="shared" si="13"/>
        <v>0</v>
      </c>
      <c r="O54" s="73">
        <f t="shared" si="14"/>
        <v>174214.6672</v>
      </c>
      <c r="P54" s="73">
        <f t="shared" si="14"/>
        <v>0</v>
      </c>
      <c r="Q54" s="73">
        <f t="shared" si="7"/>
        <v>175204.34766599999</v>
      </c>
      <c r="R54" s="73">
        <f t="shared" si="15"/>
        <v>0</v>
      </c>
      <c r="S54" s="73">
        <f t="shared" si="15"/>
        <v>76.131589599999998</v>
      </c>
      <c r="T54" s="73">
        <f t="shared" si="15"/>
        <v>1073.892006</v>
      </c>
      <c r="U54" s="73">
        <f t="shared" si="15"/>
        <v>7.5920089200000005</v>
      </c>
      <c r="V54" s="73">
        <f t="shared" si="9"/>
        <v>1157.61560452</v>
      </c>
      <c r="W54" s="73">
        <f t="shared" si="10"/>
        <v>183879.38677709998</v>
      </c>
      <c r="X54" s="73">
        <f t="shared" si="11"/>
        <v>-2538.4738299999999</v>
      </c>
    </row>
    <row r="55" spans="1:24" ht="15" thickBot="1" x14ac:dyDescent="0.4">
      <c r="B55" s="25" t="s">
        <v>173</v>
      </c>
      <c r="C55" s="26" t="s">
        <v>30</v>
      </c>
      <c r="D55" s="75">
        <f t="shared" si="12"/>
        <v>0</v>
      </c>
      <c r="E55" s="75">
        <f t="shared" si="12"/>
        <v>0</v>
      </c>
      <c r="F55" s="75">
        <f t="shared" si="12"/>
        <v>0</v>
      </c>
      <c r="G55" s="75">
        <f t="shared" si="1"/>
        <v>0</v>
      </c>
      <c r="H55" s="75">
        <f t="shared" si="2"/>
        <v>0</v>
      </c>
      <c r="I55" s="75">
        <f t="shared" si="3"/>
        <v>0</v>
      </c>
      <c r="J55" s="75">
        <f t="shared" si="4"/>
        <v>0</v>
      </c>
      <c r="K55" s="75">
        <f t="shared" si="13"/>
        <v>0</v>
      </c>
      <c r="L55" s="75">
        <f t="shared" si="13"/>
        <v>0</v>
      </c>
      <c r="M55" s="75">
        <f t="shared" si="13"/>
        <v>0</v>
      </c>
      <c r="N55" s="75">
        <f t="shared" si="13"/>
        <v>0</v>
      </c>
      <c r="O55" s="75">
        <f t="shared" si="14"/>
        <v>0</v>
      </c>
      <c r="P55" s="75">
        <f t="shared" si="14"/>
        <v>0</v>
      </c>
      <c r="Q55" s="75">
        <f t="shared" si="7"/>
        <v>0</v>
      </c>
      <c r="R55" s="75">
        <f t="shared" si="15"/>
        <v>0</v>
      </c>
      <c r="S55" s="75">
        <f t="shared" si="15"/>
        <v>0</v>
      </c>
      <c r="T55" s="75">
        <f t="shared" si="15"/>
        <v>0</v>
      </c>
      <c r="U55" s="75">
        <f t="shared" si="15"/>
        <v>0</v>
      </c>
      <c r="V55" s="75">
        <f t="shared" si="9"/>
        <v>0</v>
      </c>
      <c r="W55" s="75">
        <f t="shared" si="10"/>
        <v>0</v>
      </c>
      <c r="X55" s="75">
        <f t="shared" si="11"/>
        <v>0</v>
      </c>
    </row>
    <row r="56" spans="1:24" ht="15" thickBot="1" x14ac:dyDescent="0.4">
      <c r="B56" s="25" t="s">
        <v>174</v>
      </c>
      <c r="C56" s="26" t="s">
        <v>167</v>
      </c>
      <c r="D56" s="73">
        <f t="shared" si="12"/>
        <v>0</v>
      </c>
      <c r="E56" s="73">
        <f t="shared" si="12"/>
        <v>0</v>
      </c>
      <c r="F56" s="73">
        <f t="shared" si="12"/>
        <v>0</v>
      </c>
      <c r="G56" s="73">
        <f t="shared" si="1"/>
        <v>0</v>
      </c>
      <c r="H56" s="73">
        <f t="shared" si="2"/>
        <v>0</v>
      </c>
      <c r="I56" s="73">
        <f t="shared" si="3"/>
        <v>0</v>
      </c>
      <c r="J56" s="73">
        <f t="shared" si="4"/>
        <v>0</v>
      </c>
      <c r="K56" s="73">
        <f t="shared" si="13"/>
        <v>0</v>
      </c>
      <c r="L56" s="73">
        <f t="shared" si="13"/>
        <v>0</v>
      </c>
      <c r="M56" s="73">
        <f t="shared" si="13"/>
        <v>0</v>
      </c>
      <c r="N56" s="73">
        <f t="shared" si="13"/>
        <v>0</v>
      </c>
      <c r="O56" s="73">
        <f t="shared" si="14"/>
        <v>0</v>
      </c>
      <c r="P56" s="73">
        <f t="shared" si="14"/>
        <v>0</v>
      </c>
      <c r="Q56" s="73">
        <f t="shared" si="7"/>
        <v>0</v>
      </c>
      <c r="R56" s="73">
        <f t="shared" si="15"/>
        <v>0</v>
      </c>
      <c r="S56" s="73">
        <f t="shared" si="15"/>
        <v>0</v>
      </c>
      <c r="T56" s="73">
        <f t="shared" si="15"/>
        <v>0</v>
      </c>
      <c r="U56" s="73">
        <f t="shared" si="15"/>
        <v>0</v>
      </c>
      <c r="V56" s="73">
        <f t="shared" si="9"/>
        <v>0</v>
      </c>
      <c r="W56" s="73">
        <f t="shared" si="10"/>
        <v>0</v>
      </c>
      <c r="X56" s="73">
        <f t="shared" si="11"/>
        <v>0</v>
      </c>
    </row>
    <row r="57" spans="1:24" ht="15" thickBot="1" x14ac:dyDescent="0.4">
      <c r="B57" s="25" t="s">
        <v>175</v>
      </c>
      <c r="C57" s="26" t="s">
        <v>167</v>
      </c>
      <c r="D57" s="75">
        <f t="shared" si="12"/>
        <v>0</v>
      </c>
      <c r="E57" s="75">
        <f t="shared" si="12"/>
        <v>0</v>
      </c>
      <c r="F57" s="75">
        <f t="shared" si="12"/>
        <v>0</v>
      </c>
      <c r="G57" s="75">
        <f t="shared" si="1"/>
        <v>0</v>
      </c>
      <c r="H57" s="75">
        <f t="shared" si="2"/>
        <v>0</v>
      </c>
      <c r="I57" s="75">
        <f t="shared" si="3"/>
        <v>0</v>
      </c>
      <c r="J57" s="75">
        <f t="shared" si="4"/>
        <v>0</v>
      </c>
      <c r="K57" s="75">
        <f t="shared" si="13"/>
        <v>0</v>
      </c>
      <c r="L57" s="75">
        <f t="shared" si="13"/>
        <v>0</v>
      </c>
      <c r="M57" s="75">
        <f t="shared" si="13"/>
        <v>0</v>
      </c>
      <c r="N57" s="75">
        <f t="shared" si="13"/>
        <v>0</v>
      </c>
      <c r="O57" s="75">
        <f t="shared" si="14"/>
        <v>0</v>
      </c>
      <c r="P57" s="75">
        <f t="shared" si="14"/>
        <v>0</v>
      </c>
      <c r="Q57" s="75">
        <f t="shared" si="7"/>
        <v>0</v>
      </c>
      <c r="R57" s="75">
        <f t="shared" si="15"/>
        <v>0</v>
      </c>
      <c r="S57" s="75">
        <f t="shared" si="15"/>
        <v>0</v>
      </c>
      <c r="T57" s="75">
        <f t="shared" si="15"/>
        <v>0</v>
      </c>
      <c r="U57" s="75">
        <f t="shared" si="15"/>
        <v>0</v>
      </c>
      <c r="V57" s="75">
        <f t="shared" si="9"/>
        <v>0</v>
      </c>
      <c r="W57" s="75">
        <f t="shared" si="10"/>
        <v>0</v>
      </c>
      <c r="X57" s="75">
        <f t="shared" si="11"/>
        <v>0</v>
      </c>
    </row>
    <row r="58" spans="1:24" ht="15" thickBot="1" x14ac:dyDescent="0.4">
      <c r="B58" s="25" t="s">
        <v>176</v>
      </c>
      <c r="C58" s="26" t="s">
        <v>42</v>
      </c>
      <c r="D58" s="73">
        <f t="shared" si="12"/>
        <v>3.229411222</v>
      </c>
      <c r="E58" s="73">
        <f t="shared" si="12"/>
        <v>7.32250656E-2</v>
      </c>
      <c r="F58" s="73">
        <f t="shared" si="12"/>
        <v>0.98637430600000009</v>
      </c>
      <c r="G58" s="73">
        <f t="shared" si="1"/>
        <v>4.2890105936000005</v>
      </c>
      <c r="H58" s="73">
        <f t="shared" si="2"/>
        <v>1.82208601E-2</v>
      </c>
      <c r="I58" s="73">
        <f t="shared" si="3"/>
        <v>4.4616149799999996E-3</v>
      </c>
      <c r="J58" s="73">
        <f t="shared" si="4"/>
        <v>0</v>
      </c>
      <c r="K58" s="73">
        <f t="shared" si="13"/>
        <v>0.75341072600000003</v>
      </c>
      <c r="L58" s="73">
        <f t="shared" si="13"/>
        <v>0</v>
      </c>
      <c r="M58" s="73">
        <f t="shared" si="13"/>
        <v>0</v>
      </c>
      <c r="N58" s="73">
        <f t="shared" si="13"/>
        <v>0</v>
      </c>
      <c r="O58" s="73">
        <f t="shared" si="14"/>
        <v>51.114644599999998</v>
      </c>
      <c r="P58" s="73">
        <f t="shared" si="14"/>
        <v>0</v>
      </c>
      <c r="Q58" s="73">
        <f t="shared" si="7"/>
        <v>51.868055325999997</v>
      </c>
      <c r="R58" s="73">
        <f t="shared" si="15"/>
        <v>0</v>
      </c>
      <c r="S58" s="73">
        <f t="shared" si="15"/>
        <v>1.071464338E-2</v>
      </c>
      <c r="T58" s="73">
        <f t="shared" si="15"/>
        <v>0.12640080040000001</v>
      </c>
      <c r="U58" s="73">
        <f t="shared" si="15"/>
        <v>2.086111412E-2</v>
      </c>
      <c r="V58" s="73">
        <f t="shared" si="9"/>
        <v>0.15797655790000001</v>
      </c>
      <c r="W58" s="73">
        <f t="shared" si="10"/>
        <v>56.337724952579997</v>
      </c>
      <c r="X58" s="73">
        <f t="shared" si="11"/>
        <v>-1.252303232</v>
      </c>
    </row>
    <row r="59" spans="1:24" ht="15" thickBot="1" x14ac:dyDescent="0.4">
      <c r="B59" s="25" t="s">
        <v>73</v>
      </c>
      <c r="C59" s="26" t="s">
        <v>30</v>
      </c>
      <c r="D59" s="75">
        <f t="shared" si="12"/>
        <v>93.289788200000004</v>
      </c>
      <c r="E59" s="75">
        <f t="shared" si="12"/>
        <v>0.51783849599999998</v>
      </c>
      <c r="F59" s="75">
        <f t="shared" si="12"/>
        <v>30.049470299999999</v>
      </c>
      <c r="G59" s="75">
        <f t="shared" si="1"/>
        <v>123.857096996</v>
      </c>
      <c r="H59" s="75">
        <f t="shared" si="2"/>
        <v>0.12885564120000001</v>
      </c>
      <c r="I59" s="75">
        <f t="shared" si="3"/>
        <v>4.4919079600000002E-2</v>
      </c>
      <c r="J59" s="75">
        <f t="shared" si="4"/>
        <v>0</v>
      </c>
      <c r="K59" s="75">
        <f t="shared" si="13"/>
        <v>11.099063020000001</v>
      </c>
      <c r="L59" s="75">
        <f t="shared" si="13"/>
        <v>0</v>
      </c>
      <c r="M59" s="75">
        <f t="shared" si="13"/>
        <v>0</v>
      </c>
      <c r="N59" s="75">
        <f t="shared" si="13"/>
        <v>0</v>
      </c>
      <c r="O59" s="75">
        <f t="shared" si="14"/>
        <v>67.3654954</v>
      </c>
      <c r="P59" s="75">
        <f t="shared" si="14"/>
        <v>0</v>
      </c>
      <c r="Q59" s="75">
        <f t="shared" si="7"/>
        <v>78.464558420000003</v>
      </c>
      <c r="R59" s="75">
        <f t="shared" si="15"/>
        <v>0</v>
      </c>
      <c r="S59" s="75">
        <f t="shared" si="15"/>
        <v>7.7572774799999994E-2</v>
      </c>
      <c r="T59" s="75">
        <f t="shared" si="15"/>
        <v>0.79189165400000006</v>
      </c>
      <c r="U59" s="75">
        <f t="shared" si="15"/>
        <v>4.0358105399999999</v>
      </c>
      <c r="V59" s="75">
        <f t="shared" si="9"/>
        <v>4.9052749687999997</v>
      </c>
      <c r="W59" s="75">
        <f t="shared" si="10"/>
        <v>207.4007051056</v>
      </c>
      <c r="X59" s="75">
        <f t="shared" si="11"/>
        <v>-72.212372200000004</v>
      </c>
    </row>
    <row r="60" spans="1:24" ht="15" thickBot="1" x14ac:dyDescent="0.4">
      <c r="B60" s="25" t="s">
        <v>74</v>
      </c>
      <c r="C60" s="26" t="s">
        <v>30</v>
      </c>
      <c r="D60" s="73">
        <f t="shared" si="12"/>
        <v>1193.9536559999999</v>
      </c>
      <c r="E60" s="73">
        <f t="shared" si="12"/>
        <v>40.936435200000005</v>
      </c>
      <c r="F60" s="73">
        <f t="shared" si="12"/>
        <v>374.32044999999999</v>
      </c>
      <c r="G60" s="73">
        <f t="shared" si="1"/>
        <v>1609.2105411999999</v>
      </c>
      <c r="H60" s="73">
        <f t="shared" si="2"/>
        <v>10.186362260000001</v>
      </c>
      <c r="I60" s="73">
        <f t="shared" si="3"/>
        <v>0.96092177000000001</v>
      </c>
      <c r="J60" s="73">
        <f t="shared" si="4"/>
        <v>0</v>
      </c>
      <c r="K60" s="73">
        <f t="shared" si="13"/>
        <v>1361.6947640000001</v>
      </c>
      <c r="L60" s="73">
        <f t="shared" si="13"/>
        <v>0</v>
      </c>
      <c r="M60" s="73">
        <f t="shared" si="13"/>
        <v>0</v>
      </c>
      <c r="N60" s="73">
        <f t="shared" si="13"/>
        <v>0</v>
      </c>
      <c r="O60" s="73">
        <f t="shared" si="14"/>
        <v>1173.36193</v>
      </c>
      <c r="P60" s="73">
        <f t="shared" si="14"/>
        <v>0</v>
      </c>
      <c r="Q60" s="73">
        <f t="shared" si="7"/>
        <v>2535.0566939999999</v>
      </c>
      <c r="R60" s="73">
        <f t="shared" si="15"/>
        <v>0</v>
      </c>
      <c r="S60" s="73">
        <f t="shared" si="15"/>
        <v>3.1547488540000002</v>
      </c>
      <c r="T60" s="73">
        <f t="shared" si="15"/>
        <v>85.601459999999989</v>
      </c>
      <c r="U60" s="73">
        <f t="shared" si="15"/>
        <v>10.295177220000001</v>
      </c>
      <c r="V60" s="73">
        <f t="shared" si="9"/>
        <v>99.051386073999993</v>
      </c>
      <c r="W60" s="73">
        <f t="shared" si="10"/>
        <v>4254.4659053039995</v>
      </c>
      <c r="X60" s="73">
        <f t="shared" si="11"/>
        <v>-368.25423799999999</v>
      </c>
    </row>
    <row r="61" spans="1:24" ht="15" thickBot="1" x14ac:dyDescent="0.4">
      <c r="A61" s="28"/>
      <c r="B61" s="25" t="s">
        <v>75</v>
      </c>
      <c r="C61" s="26" t="s">
        <v>30</v>
      </c>
      <c r="D61" s="75">
        <f t="shared" si="12"/>
        <v>2.6871112900000001E-2</v>
      </c>
      <c r="E61" s="75">
        <f t="shared" si="12"/>
        <v>4.8431283E-3</v>
      </c>
      <c r="F61" s="75">
        <f t="shared" si="12"/>
        <v>9.6659062400000009E-3</v>
      </c>
      <c r="G61" s="75">
        <f t="shared" si="1"/>
        <v>4.1380147440000001E-2</v>
      </c>
      <c r="H61" s="75">
        <f t="shared" si="2"/>
        <v>1.205133264E-3</v>
      </c>
      <c r="I61" s="75">
        <f t="shared" si="3"/>
        <v>1.4647441400000001E-4</v>
      </c>
      <c r="J61" s="75">
        <f t="shared" si="4"/>
        <v>0</v>
      </c>
      <c r="K61" s="75">
        <f t="shared" si="13"/>
        <v>3.3480258319999998E-2</v>
      </c>
      <c r="L61" s="75">
        <f t="shared" si="13"/>
        <v>0</v>
      </c>
      <c r="M61" s="75">
        <f t="shared" si="13"/>
        <v>0</v>
      </c>
      <c r="N61" s="75">
        <f t="shared" si="13"/>
        <v>0</v>
      </c>
      <c r="O61" s="75">
        <f t="shared" si="14"/>
        <v>2.3079898700000001</v>
      </c>
      <c r="P61" s="75">
        <f t="shared" si="14"/>
        <v>0</v>
      </c>
      <c r="Q61" s="75">
        <f t="shared" si="7"/>
        <v>2.3414701283200001</v>
      </c>
      <c r="R61" s="75">
        <f t="shared" si="15"/>
        <v>0</v>
      </c>
      <c r="S61" s="75">
        <f t="shared" si="15"/>
        <v>5.0240011600000004E-4</v>
      </c>
      <c r="T61" s="75">
        <f t="shared" si="15"/>
        <v>1.0284219699999999E-3</v>
      </c>
      <c r="U61" s="75">
        <f t="shared" si="15"/>
        <v>3.4825373799999999E-5</v>
      </c>
      <c r="V61" s="75">
        <f t="shared" si="9"/>
        <v>1.5656474597999998E-3</v>
      </c>
      <c r="W61" s="75">
        <f t="shared" si="10"/>
        <v>2.3857675308977999</v>
      </c>
      <c r="X61" s="75">
        <f t="shared" si="11"/>
        <v>-5.5766643599999997E-3</v>
      </c>
    </row>
    <row r="62" spans="1:24" ht="15" thickBot="1" x14ac:dyDescent="0.4">
      <c r="A62" s="6"/>
      <c r="B62" s="25" t="s">
        <v>76</v>
      </c>
      <c r="C62" s="26" t="s">
        <v>30</v>
      </c>
      <c r="D62" s="73">
        <f t="shared" si="12"/>
        <v>0</v>
      </c>
      <c r="E62" s="73">
        <f t="shared" si="12"/>
        <v>0</v>
      </c>
      <c r="F62" s="73">
        <f t="shared" si="12"/>
        <v>0</v>
      </c>
      <c r="G62" s="73">
        <f t="shared" si="1"/>
        <v>0</v>
      </c>
      <c r="H62" s="73">
        <f t="shared" si="2"/>
        <v>0</v>
      </c>
      <c r="I62" s="73">
        <f t="shared" si="3"/>
        <v>0</v>
      </c>
      <c r="J62" s="73">
        <f t="shared" si="4"/>
        <v>0</v>
      </c>
      <c r="K62" s="73">
        <f t="shared" si="13"/>
        <v>0</v>
      </c>
      <c r="L62" s="73">
        <f t="shared" si="13"/>
        <v>0</v>
      </c>
      <c r="M62" s="73">
        <f t="shared" si="13"/>
        <v>0</v>
      </c>
      <c r="N62" s="73">
        <f t="shared" si="13"/>
        <v>0</v>
      </c>
      <c r="O62" s="73">
        <f t="shared" si="14"/>
        <v>0</v>
      </c>
      <c r="P62" s="73">
        <f t="shared" si="14"/>
        <v>0</v>
      </c>
      <c r="Q62" s="73">
        <f t="shared" si="7"/>
        <v>0</v>
      </c>
      <c r="R62" s="73">
        <f t="shared" si="15"/>
        <v>0</v>
      </c>
      <c r="S62" s="73">
        <f t="shared" si="15"/>
        <v>0</v>
      </c>
      <c r="T62" s="73">
        <f t="shared" si="15"/>
        <v>0</v>
      </c>
      <c r="U62" s="73">
        <f t="shared" si="15"/>
        <v>0</v>
      </c>
      <c r="V62" s="73">
        <f t="shared" si="9"/>
        <v>0</v>
      </c>
      <c r="W62" s="73">
        <f t="shared" si="10"/>
        <v>0</v>
      </c>
      <c r="X62" s="73">
        <f t="shared" si="11"/>
        <v>0</v>
      </c>
    </row>
    <row r="63" spans="1:24" ht="15" thickBot="1" x14ac:dyDescent="0.4">
      <c r="B63" s="25" t="s">
        <v>177</v>
      </c>
      <c r="C63" s="26" t="s">
        <v>30</v>
      </c>
      <c r="D63" s="75">
        <f t="shared" ref="D63:U73" si="16">D111*$C$24*$G$26</f>
        <v>0</v>
      </c>
      <c r="E63" s="75">
        <f t="shared" si="16"/>
        <v>0</v>
      </c>
      <c r="F63" s="75">
        <f t="shared" si="16"/>
        <v>41.179157799999999</v>
      </c>
      <c r="G63" s="75">
        <f t="shared" si="1"/>
        <v>41.179157799999999</v>
      </c>
      <c r="H63" s="75">
        <f t="shared" si="2"/>
        <v>0</v>
      </c>
      <c r="I63" s="75">
        <f t="shared" si="3"/>
        <v>15.629725199999999</v>
      </c>
      <c r="J63" s="75">
        <f t="shared" si="4"/>
        <v>0</v>
      </c>
      <c r="K63" s="75">
        <f t="shared" ref="K63:N75" si="17">K111*$G$24*$G$26</f>
        <v>4.3850350800000006</v>
      </c>
      <c r="L63" s="75">
        <f t="shared" si="17"/>
        <v>0</v>
      </c>
      <c r="M63" s="75">
        <f t="shared" si="17"/>
        <v>0</v>
      </c>
      <c r="N63" s="75">
        <f t="shared" si="17"/>
        <v>0</v>
      </c>
      <c r="O63" s="75">
        <f t="shared" ref="O63:P66" si="18">O111*$F$24*$G$26</f>
        <v>0</v>
      </c>
      <c r="P63" s="75">
        <f t="shared" si="18"/>
        <v>0</v>
      </c>
      <c r="Q63" s="75">
        <f t="shared" si="7"/>
        <v>4.3850350800000006</v>
      </c>
      <c r="R63" s="75">
        <f t="shared" ref="R63:U66" si="19">R111*$H$24*$G$26</f>
        <v>0</v>
      </c>
      <c r="S63" s="75">
        <f t="shared" si="19"/>
        <v>0</v>
      </c>
      <c r="T63" s="75">
        <f t="shared" si="19"/>
        <v>75.328601399999997</v>
      </c>
      <c r="U63" s="75">
        <f t="shared" si="19"/>
        <v>0</v>
      </c>
      <c r="V63" s="75">
        <f t="shared" si="9"/>
        <v>75.328601399999997</v>
      </c>
      <c r="W63" s="75">
        <f t="shared" si="10"/>
        <v>136.52251948</v>
      </c>
      <c r="X63" s="75">
        <f t="shared" si="11"/>
        <v>-6.9309305999999999</v>
      </c>
    </row>
    <row r="64" spans="1:24" ht="15.75" customHeight="1" thickBot="1" x14ac:dyDescent="0.4">
      <c r="B64" s="25" t="s">
        <v>178</v>
      </c>
      <c r="C64" s="26" t="s">
        <v>30</v>
      </c>
      <c r="D64" s="73">
        <f t="shared" si="16"/>
        <v>0</v>
      </c>
      <c r="E64" s="73">
        <f t="shared" si="16"/>
        <v>0</v>
      </c>
      <c r="F64" s="73">
        <f t="shared" si="16"/>
        <v>0</v>
      </c>
      <c r="G64" s="73">
        <f t="shared" si="1"/>
        <v>0</v>
      </c>
      <c r="H64" s="73">
        <f t="shared" si="2"/>
        <v>0</v>
      </c>
      <c r="I64" s="73">
        <f t="shared" si="3"/>
        <v>0</v>
      </c>
      <c r="J64" s="73">
        <f t="shared" si="4"/>
        <v>0</v>
      </c>
      <c r="K64" s="73">
        <f t="shared" si="17"/>
        <v>0</v>
      </c>
      <c r="L64" s="73">
        <f t="shared" si="17"/>
        <v>0</v>
      </c>
      <c r="M64" s="73">
        <f t="shared" si="17"/>
        <v>0</v>
      </c>
      <c r="N64" s="73">
        <f t="shared" si="17"/>
        <v>0</v>
      </c>
      <c r="O64" s="73">
        <f t="shared" si="18"/>
        <v>0</v>
      </c>
      <c r="P64" s="73">
        <f t="shared" si="18"/>
        <v>0</v>
      </c>
      <c r="Q64" s="73">
        <f t="shared" si="7"/>
        <v>0</v>
      </c>
      <c r="R64" s="73">
        <f t="shared" si="19"/>
        <v>0</v>
      </c>
      <c r="S64" s="73">
        <f t="shared" si="19"/>
        <v>0</v>
      </c>
      <c r="T64" s="73">
        <f t="shared" si="19"/>
        <v>0</v>
      </c>
      <c r="U64" s="73">
        <f t="shared" si="19"/>
        <v>0</v>
      </c>
      <c r="V64" s="73">
        <f t="shared" si="9"/>
        <v>0</v>
      </c>
      <c r="W64" s="73">
        <f t="shared" si="10"/>
        <v>0</v>
      </c>
      <c r="X64" s="73">
        <f t="shared" si="11"/>
        <v>0</v>
      </c>
    </row>
    <row r="65" spans="1:24" ht="15.75" customHeight="1" thickBot="1" x14ac:dyDescent="0.4">
      <c r="B65" s="25" t="s">
        <v>77</v>
      </c>
      <c r="C65" s="26" t="s">
        <v>41</v>
      </c>
      <c r="D65" s="75">
        <f t="shared" si="16"/>
        <v>0</v>
      </c>
      <c r="E65" s="75">
        <f t="shared" si="16"/>
        <v>0</v>
      </c>
      <c r="F65" s="75">
        <f t="shared" si="16"/>
        <v>0</v>
      </c>
      <c r="G65" s="75">
        <f t="shared" si="1"/>
        <v>0</v>
      </c>
      <c r="H65" s="75">
        <f t="shared" si="2"/>
        <v>0</v>
      </c>
      <c r="I65" s="75">
        <f t="shared" si="3"/>
        <v>0</v>
      </c>
      <c r="J65" s="75">
        <f t="shared" si="4"/>
        <v>0</v>
      </c>
      <c r="K65" s="75">
        <f t="shared" si="17"/>
        <v>0</v>
      </c>
      <c r="L65" s="75">
        <f t="shared" si="17"/>
        <v>0</v>
      </c>
      <c r="M65" s="75">
        <f t="shared" si="17"/>
        <v>0</v>
      </c>
      <c r="N65" s="75">
        <f t="shared" si="17"/>
        <v>0</v>
      </c>
      <c r="O65" s="75">
        <f t="shared" si="18"/>
        <v>0</v>
      </c>
      <c r="P65" s="75">
        <f t="shared" si="18"/>
        <v>0</v>
      </c>
      <c r="Q65" s="75">
        <f t="shared" si="7"/>
        <v>0</v>
      </c>
      <c r="R65" s="75">
        <f t="shared" si="19"/>
        <v>0</v>
      </c>
      <c r="S65" s="75">
        <f t="shared" si="19"/>
        <v>0</v>
      </c>
      <c r="T65" s="75">
        <f t="shared" si="19"/>
        <v>0</v>
      </c>
      <c r="U65" s="75">
        <f t="shared" si="19"/>
        <v>0</v>
      </c>
      <c r="V65" s="75">
        <f t="shared" si="9"/>
        <v>0</v>
      </c>
      <c r="W65" s="75">
        <f t="shared" si="10"/>
        <v>0</v>
      </c>
      <c r="X65" s="75">
        <f t="shared" si="11"/>
        <v>0</v>
      </c>
    </row>
    <row r="66" spans="1:24" ht="15.75" customHeight="1" thickBot="1" x14ac:dyDescent="0.4">
      <c r="B66" s="25" t="s">
        <v>179</v>
      </c>
      <c r="C66" s="26" t="s">
        <v>167</v>
      </c>
      <c r="D66" s="73">
        <f t="shared" si="16"/>
        <v>5160.4207200000001</v>
      </c>
      <c r="E66" s="73">
        <f t="shared" si="16"/>
        <v>726.17315600000006</v>
      </c>
      <c r="F66" s="73">
        <f t="shared" si="16"/>
        <v>2664.1379660000002</v>
      </c>
      <c r="G66" s="73">
        <f t="shared" si="1"/>
        <v>8550.7318420000011</v>
      </c>
      <c r="H66" s="73">
        <f t="shared" si="2"/>
        <v>180.696315</v>
      </c>
      <c r="I66" s="73">
        <f t="shared" si="3"/>
        <v>18.76361842</v>
      </c>
      <c r="J66" s="73">
        <f t="shared" si="4"/>
        <v>0</v>
      </c>
      <c r="K66" s="73">
        <f t="shared" si="17"/>
        <v>1114.4830419999998</v>
      </c>
      <c r="L66" s="73">
        <f t="shared" si="17"/>
        <v>0</v>
      </c>
      <c r="M66" s="73">
        <f t="shared" si="17"/>
        <v>0</v>
      </c>
      <c r="N66" s="73">
        <f t="shared" si="17"/>
        <v>0</v>
      </c>
      <c r="O66" s="73">
        <f t="shared" si="18"/>
        <v>188389.96420000002</v>
      </c>
      <c r="P66" s="73">
        <f t="shared" si="18"/>
        <v>0</v>
      </c>
      <c r="Q66" s="73">
        <f t="shared" si="7"/>
        <v>189504.44724200002</v>
      </c>
      <c r="R66" s="73">
        <f t="shared" si="19"/>
        <v>0</v>
      </c>
      <c r="S66" s="73">
        <f t="shared" si="19"/>
        <v>77.747034999999997</v>
      </c>
      <c r="T66" s="73">
        <f t="shared" si="19"/>
        <v>1089.2370900000001</v>
      </c>
      <c r="U66" s="73">
        <f t="shared" si="19"/>
        <v>8.1231358399999998</v>
      </c>
      <c r="V66" s="73">
        <f t="shared" si="9"/>
        <v>1175.1072608400002</v>
      </c>
      <c r="W66" s="73">
        <f t="shared" si="10"/>
        <v>199429.74627826005</v>
      </c>
      <c r="X66" s="73">
        <f t="shared" si="11"/>
        <v>-3246.5496359999997</v>
      </c>
    </row>
    <row r="67" spans="1:24" ht="15.75" customHeight="1" thickBot="1" x14ac:dyDescent="0.4">
      <c r="B67" s="25" t="s">
        <v>180</v>
      </c>
      <c r="C67" s="26" t="s">
        <v>30</v>
      </c>
      <c r="D67" s="75">
        <f t="shared" si="16"/>
        <v>0</v>
      </c>
      <c r="E67" s="75">
        <f t="shared" si="16"/>
        <v>0</v>
      </c>
      <c r="F67" s="75">
        <f t="shared" si="16"/>
        <v>0</v>
      </c>
      <c r="G67" s="75">
        <f t="shared" si="1"/>
        <v>0</v>
      </c>
      <c r="H67" s="75">
        <f t="shared" si="16"/>
        <v>0</v>
      </c>
      <c r="I67" s="75">
        <f t="shared" si="16"/>
        <v>0</v>
      </c>
      <c r="J67" s="75">
        <f t="shared" si="16"/>
        <v>0</v>
      </c>
      <c r="K67" s="75">
        <f t="shared" si="17"/>
        <v>0</v>
      </c>
      <c r="L67" s="75">
        <f t="shared" si="16"/>
        <v>0</v>
      </c>
      <c r="M67" s="75">
        <f t="shared" si="16"/>
        <v>0</v>
      </c>
      <c r="N67" s="75">
        <f t="shared" si="16"/>
        <v>0</v>
      </c>
      <c r="O67" s="75">
        <f t="shared" si="16"/>
        <v>0</v>
      </c>
      <c r="P67" s="75">
        <f t="shared" si="16"/>
        <v>0</v>
      </c>
      <c r="Q67" s="75">
        <f t="shared" si="7"/>
        <v>0</v>
      </c>
      <c r="R67" s="75">
        <f t="shared" si="16"/>
        <v>0</v>
      </c>
      <c r="S67" s="75">
        <f t="shared" si="16"/>
        <v>0</v>
      </c>
      <c r="T67" s="75">
        <f t="shared" si="16"/>
        <v>0</v>
      </c>
      <c r="U67" s="75">
        <f t="shared" si="16"/>
        <v>0</v>
      </c>
      <c r="V67" s="75">
        <f t="shared" si="9"/>
        <v>0</v>
      </c>
      <c r="W67" s="75">
        <f t="shared" si="10"/>
        <v>0</v>
      </c>
      <c r="X67" s="75">
        <f t="shared" ref="X67:X68" si="20">X115*$C$24*$G$26</f>
        <v>0</v>
      </c>
    </row>
    <row r="68" spans="1:24" ht="15.75" customHeight="1" thickBot="1" x14ac:dyDescent="0.4">
      <c r="B68" s="25" t="s">
        <v>181</v>
      </c>
      <c r="C68" s="26" t="s">
        <v>30</v>
      </c>
      <c r="D68" s="73">
        <f t="shared" si="16"/>
        <v>0</v>
      </c>
      <c r="E68" s="73">
        <f t="shared" si="16"/>
        <v>0</v>
      </c>
      <c r="F68" s="73">
        <f t="shared" si="16"/>
        <v>0</v>
      </c>
      <c r="G68" s="73">
        <f t="shared" si="1"/>
        <v>0</v>
      </c>
      <c r="H68" s="73">
        <f t="shared" si="16"/>
        <v>0</v>
      </c>
      <c r="I68" s="73">
        <f t="shared" si="16"/>
        <v>0</v>
      </c>
      <c r="J68" s="73">
        <f t="shared" si="16"/>
        <v>0</v>
      </c>
      <c r="K68" s="73">
        <f t="shared" si="17"/>
        <v>0</v>
      </c>
      <c r="L68" s="73">
        <f t="shared" si="16"/>
        <v>0</v>
      </c>
      <c r="M68" s="73">
        <f t="shared" si="16"/>
        <v>0</v>
      </c>
      <c r="N68" s="73">
        <f t="shared" si="16"/>
        <v>0</v>
      </c>
      <c r="O68" s="73">
        <f t="shared" si="16"/>
        <v>0</v>
      </c>
      <c r="P68" s="73">
        <f t="shared" si="16"/>
        <v>0</v>
      </c>
      <c r="Q68" s="73">
        <f t="shared" si="7"/>
        <v>0</v>
      </c>
      <c r="R68" s="73">
        <f t="shared" si="16"/>
        <v>0</v>
      </c>
      <c r="S68" s="73">
        <f t="shared" si="16"/>
        <v>0</v>
      </c>
      <c r="T68" s="73">
        <f t="shared" si="16"/>
        <v>0</v>
      </c>
      <c r="U68" s="73">
        <f t="shared" si="16"/>
        <v>0</v>
      </c>
      <c r="V68" s="73">
        <f t="shared" si="9"/>
        <v>0</v>
      </c>
      <c r="W68" s="73">
        <f t="shared" si="10"/>
        <v>0</v>
      </c>
      <c r="X68" s="73">
        <f t="shared" si="20"/>
        <v>0</v>
      </c>
    </row>
    <row r="69" spans="1:24" ht="15.75" customHeight="1" thickBot="1" x14ac:dyDescent="0.4">
      <c r="B69" s="25" t="s">
        <v>182</v>
      </c>
      <c r="C69" s="26" t="s">
        <v>134</v>
      </c>
      <c r="D69" s="75">
        <f t="shared" si="16"/>
        <v>399.80409600000002</v>
      </c>
      <c r="E69" s="75">
        <f t="shared" si="16"/>
        <v>46.880672199999999</v>
      </c>
      <c r="F69" s="75">
        <f t="shared" si="16"/>
        <v>156.31565279999998</v>
      </c>
      <c r="G69" s="75">
        <f t="shared" si="1"/>
        <v>603.00042099999996</v>
      </c>
      <c r="H69" s="75">
        <f>H117*$D$24*$G$26</f>
        <v>11.665488739999999</v>
      </c>
      <c r="I69" s="75">
        <f>I117*$E$24*$G$26</f>
        <v>1.282054864</v>
      </c>
      <c r="J69" s="75">
        <f t="shared" ref="J69:J73" si="21">J117*$F$24*$G$26</f>
        <v>0</v>
      </c>
      <c r="K69" s="75">
        <f t="shared" si="17"/>
        <v>89.133026400000006</v>
      </c>
      <c r="L69" s="75">
        <f t="shared" si="17"/>
        <v>0</v>
      </c>
      <c r="M69" s="75">
        <f t="shared" si="17"/>
        <v>0</v>
      </c>
      <c r="N69" s="75">
        <f t="shared" si="17"/>
        <v>0</v>
      </c>
      <c r="O69" s="75">
        <f t="shared" ref="O69:P73" si="22">O117*$F$24*$G$26</f>
        <v>1243.6772960000001</v>
      </c>
      <c r="P69" s="75">
        <f t="shared" si="22"/>
        <v>0</v>
      </c>
      <c r="Q69" s="75">
        <f t="shared" si="7"/>
        <v>1332.8103224000001</v>
      </c>
      <c r="R69" s="75">
        <f t="shared" ref="R69:U73" si="23">R117*$H$24*$G$26</f>
        <v>0</v>
      </c>
      <c r="S69" s="75">
        <f t="shared" si="23"/>
        <v>5.0634109</v>
      </c>
      <c r="T69" s="75">
        <f t="shared" si="23"/>
        <v>85.539049599999998</v>
      </c>
      <c r="U69" s="75">
        <f t="shared" si="23"/>
        <v>8.2346840600000011</v>
      </c>
      <c r="V69" s="75">
        <f t="shared" si="9"/>
        <v>98.837144559999999</v>
      </c>
      <c r="W69" s="75">
        <f t="shared" si="10"/>
        <v>2047.5954315640001</v>
      </c>
      <c r="X69" s="75">
        <f>X117*$H$24*$G$26</f>
        <v>-239.16862080000001</v>
      </c>
    </row>
    <row r="70" spans="1:24" ht="15.75" customHeight="1" thickBot="1" x14ac:dyDescent="0.4">
      <c r="B70" s="25" t="s">
        <v>183</v>
      </c>
      <c r="C70" s="26" t="s">
        <v>184</v>
      </c>
      <c r="D70" s="73">
        <f t="shared" si="16"/>
        <v>3.4846443599999999</v>
      </c>
      <c r="E70" s="73">
        <f t="shared" si="16"/>
        <v>0.1492636856</v>
      </c>
      <c r="F70" s="73">
        <f t="shared" si="16"/>
        <v>1.1120780859999999</v>
      </c>
      <c r="G70" s="73">
        <f t="shared" si="1"/>
        <v>4.7459861315999996</v>
      </c>
      <c r="H70" s="73">
        <f>H118*$D$24*$G$26</f>
        <v>3.7141827799999999E-2</v>
      </c>
      <c r="I70" s="73">
        <f>I118*$E$24*$G$26</f>
        <v>3.4533694600000003E-3</v>
      </c>
      <c r="J70" s="73">
        <f t="shared" si="21"/>
        <v>0</v>
      </c>
      <c r="K70" s="73">
        <f t="shared" si="17"/>
        <v>1.1799263439999998</v>
      </c>
      <c r="L70" s="73">
        <f t="shared" si="17"/>
        <v>0</v>
      </c>
      <c r="M70" s="73">
        <f t="shared" si="17"/>
        <v>0</v>
      </c>
      <c r="N70" s="73">
        <f t="shared" si="17"/>
        <v>0</v>
      </c>
      <c r="O70" s="73">
        <f t="shared" si="22"/>
        <v>6.3831130800000002</v>
      </c>
      <c r="P70" s="73">
        <f t="shared" si="22"/>
        <v>0</v>
      </c>
      <c r="Q70" s="73">
        <f t="shared" si="7"/>
        <v>7.5630394240000003</v>
      </c>
      <c r="R70" s="73">
        <f t="shared" si="23"/>
        <v>0</v>
      </c>
      <c r="S70" s="73">
        <f t="shared" si="23"/>
        <v>1.571533516E-2</v>
      </c>
      <c r="T70" s="73">
        <f t="shared" si="23"/>
        <v>0.17213740320000001</v>
      </c>
      <c r="U70" s="73">
        <f t="shared" si="23"/>
        <v>4.3040093399999996E-3</v>
      </c>
      <c r="V70" s="73">
        <f t="shared" si="9"/>
        <v>0.19215674770000002</v>
      </c>
      <c r="W70" s="73">
        <f t="shared" si="10"/>
        <v>12.54177750056</v>
      </c>
      <c r="X70" s="73">
        <f>X118*$H$24*$G$26</f>
        <v>-1.77014081</v>
      </c>
    </row>
    <row r="71" spans="1:24" ht="15" thickBot="1" x14ac:dyDescent="0.4">
      <c r="B71" s="25" t="s">
        <v>185</v>
      </c>
      <c r="C71" s="26" t="s">
        <v>186</v>
      </c>
      <c r="D71" s="75">
        <f t="shared" si="16"/>
        <v>1.2440397699999999</v>
      </c>
      <c r="E71" s="75">
        <f t="shared" si="16"/>
        <v>3.3230787059999996E-2</v>
      </c>
      <c r="F71" s="75">
        <f t="shared" si="16"/>
        <v>0.40975235999999998</v>
      </c>
      <c r="G71" s="75">
        <f t="shared" si="1"/>
        <v>1.6870229170599997</v>
      </c>
      <c r="H71" s="75">
        <f>H119*$D$24*$G$26</f>
        <v>8.2689377000000012E-3</v>
      </c>
      <c r="I71" s="75">
        <f>I119*$E$24*$G$26</f>
        <v>2.5490895819999999E-3</v>
      </c>
      <c r="J71" s="75">
        <f t="shared" si="21"/>
        <v>0</v>
      </c>
      <c r="K71" s="75">
        <f t="shared" si="17"/>
        <v>0.61369714399999997</v>
      </c>
      <c r="L71" s="75">
        <f t="shared" si="17"/>
        <v>0</v>
      </c>
      <c r="M71" s="75">
        <f t="shared" si="17"/>
        <v>0</v>
      </c>
      <c r="N71" s="75">
        <f t="shared" si="17"/>
        <v>0</v>
      </c>
      <c r="O71" s="75">
        <f t="shared" si="22"/>
        <v>2.0424201200000001</v>
      </c>
      <c r="P71" s="75">
        <f t="shared" si="22"/>
        <v>0</v>
      </c>
      <c r="Q71" s="75">
        <f t="shared" si="7"/>
        <v>2.6561172640000001</v>
      </c>
      <c r="R71" s="75">
        <f t="shared" si="23"/>
        <v>0</v>
      </c>
      <c r="S71" s="75">
        <f t="shared" si="23"/>
        <v>3.7862631199999997E-3</v>
      </c>
      <c r="T71" s="75">
        <f t="shared" si="23"/>
        <v>0.15158219319999999</v>
      </c>
      <c r="U71" s="75">
        <f t="shared" si="23"/>
        <v>3.0029646940000002E-2</v>
      </c>
      <c r="V71" s="75">
        <f t="shared" si="9"/>
        <v>0.18539810326</v>
      </c>
      <c r="W71" s="75">
        <f t="shared" si="10"/>
        <v>4.5393563116019999</v>
      </c>
      <c r="X71" s="75">
        <f>X119*$H$24*$G$26</f>
        <v>-0.58932890199999999</v>
      </c>
    </row>
    <row r="72" spans="1:24" ht="15" thickBot="1" x14ac:dyDescent="0.4">
      <c r="A72" s="28"/>
      <c r="B72" s="25" t="s">
        <v>187</v>
      </c>
      <c r="C72" s="26" t="s">
        <v>188</v>
      </c>
      <c r="D72" s="73">
        <f t="shared" si="16"/>
        <v>0.39797326399999999</v>
      </c>
      <c r="E72" s="73">
        <f t="shared" si="16"/>
        <v>2.417235848E-2</v>
      </c>
      <c r="F72" s="73">
        <f t="shared" si="16"/>
        <v>0.16351954900000001</v>
      </c>
      <c r="G72" s="73">
        <f t="shared" si="1"/>
        <v>0.58566517147999997</v>
      </c>
      <c r="H72" s="73">
        <f>H120*$D$24*$G$26</f>
        <v>6.0148961399999999E-3</v>
      </c>
      <c r="I72" s="73">
        <f>I120*$E$24*$G$26</f>
        <v>6.3136660400000004E-4</v>
      </c>
      <c r="J72" s="73">
        <f t="shared" si="21"/>
        <v>0</v>
      </c>
      <c r="K72" s="73">
        <f t="shared" si="17"/>
        <v>7.9523208599999992E-2</v>
      </c>
      <c r="L72" s="73">
        <f t="shared" si="17"/>
        <v>0</v>
      </c>
      <c r="M72" s="73">
        <f t="shared" si="17"/>
        <v>0</v>
      </c>
      <c r="N72" s="73">
        <f t="shared" si="17"/>
        <v>0</v>
      </c>
      <c r="O72" s="73">
        <f t="shared" si="22"/>
        <v>0.48773442</v>
      </c>
      <c r="P72" s="73">
        <f t="shared" si="22"/>
        <v>0</v>
      </c>
      <c r="Q72" s="73">
        <f t="shared" si="7"/>
        <v>0.56725762859999995</v>
      </c>
      <c r="R72" s="73">
        <f t="shared" si="23"/>
        <v>0</v>
      </c>
      <c r="S72" s="73">
        <f t="shared" si="23"/>
        <v>2.50452296E-3</v>
      </c>
      <c r="T72" s="73">
        <f t="shared" si="23"/>
        <v>0.11244233839999999</v>
      </c>
      <c r="U72" s="73">
        <f t="shared" si="23"/>
        <v>1.7238735080000003E-3</v>
      </c>
      <c r="V72" s="73">
        <f t="shared" si="9"/>
        <v>0.116670734868</v>
      </c>
      <c r="W72" s="73">
        <f t="shared" si="10"/>
        <v>1.2762397976919999</v>
      </c>
      <c r="X72" s="73">
        <f>X120*$H$24*$G$26</f>
        <v>-0.22384304260000001</v>
      </c>
    </row>
    <row r="73" spans="1:24" ht="15" thickBot="1" x14ac:dyDescent="0.4">
      <c r="A73" s="6"/>
      <c r="B73" s="25" t="s">
        <v>189</v>
      </c>
      <c r="C73" s="25" t="s">
        <v>190</v>
      </c>
      <c r="D73" s="75">
        <f>D121*$C$24*$G$26</f>
        <v>2.2140820400000001E-5</v>
      </c>
      <c r="E73" s="75">
        <f t="shared" si="16"/>
        <v>8.687241399999999E-6</v>
      </c>
      <c r="F73" s="75">
        <f t="shared" si="16"/>
        <v>8.8883602399999992E-6</v>
      </c>
      <c r="G73" s="75">
        <f t="shared" si="1"/>
        <v>3.9716422039999998E-5</v>
      </c>
      <c r="H73" s="75">
        <f>H121*$D$24*$G$26</f>
        <v>2.1616779420000002E-6</v>
      </c>
      <c r="I73" s="75">
        <f>I121*$E$24*$G$26</f>
        <v>1.7193825499999999E-7</v>
      </c>
      <c r="J73" s="75">
        <f t="shared" si="21"/>
        <v>0</v>
      </c>
      <c r="K73" s="75">
        <f t="shared" si="17"/>
        <v>5.0335854200000004E-6</v>
      </c>
      <c r="L73" s="75">
        <f t="shared" si="17"/>
        <v>0</v>
      </c>
      <c r="M73" s="75">
        <f t="shared" si="17"/>
        <v>0</v>
      </c>
      <c r="N73" s="75">
        <f t="shared" si="17"/>
        <v>0</v>
      </c>
      <c r="O73" s="75">
        <f t="shared" si="22"/>
        <v>1.1488325619999999E-4</v>
      </c>
      <c r="P73" s="75">
        <f t="shared" si="22"/>
        <v>0</v>
      </c>
      <c r="Q73" s="75">
        <f t="shared" si="7"/>
        <v>1.1991684161999999E-4</v>
      </c>
      <c r="R73" s="75">
        <f t="shared" si="23"/>
        <v>0</v>
      </c>
      <c r="S73" s="75">
        <f t="shared" si="23"/>
        <v>8.87031542E-7</v>
      </c>
      <c r="T73" s="75">
        <f t="shared" si="23"/>
        <v>4.1883155000000001E-6</v>
      </c>
      <c r="U73" s="75">
        <f t="shared" si="23"/>
        <v>7.9576149999999999E-8</v>
      </c>
      <c r="V73" s="75">
        <f t="shared" si="9"/>
        <v>5.1549231920000007E-6</v>
      </c>
      <c r="W73" s="75">
        <f t="shared" si="10"/>
        <v>1.6712180304899999E-4</v>
      </c>
      <c r="X73" s="75">
        <f>X121*$H$24*$G$26</f>
        <v>-9.5265643799999995E-6</v>
      </c>
    </row>
    <row r="74" spans="1:24" ht="15.75" customHeight="1" thickBot="1" x14ac:dyDescent="0.4">
      <c r="B74" s="25" t="s">
        <v>191</v>
      </c>
      <c r="C74" s="25" t="s">
        <v>151</v>
      </c>
      <c r="D74" s="73">
        <f t="shared" ref="D74:X75" si="24">D122*$C$24*$G$26</f>
        <v>3.2601263800000002E-2</v>
      </c>
      <c r="E74" s="73">
        <f t="shared" si="24"/>
        <v>1.647041872E-4</v>
      </c>
      <c r="F74" s="73">
        <f t="shared" si="24"/>
        <v>6.13196664E-3</v>
      </c>
      <c r="G74" s="73">
        <f t="shared" si="1"/>
        <v>3.8897934627200002E-2</v>
      </c>
      <c r="H74" s="73">
        <f t="shared" si="24"/>
        <v>4.0983943400000003E-5</v>
      </c>
      <c r="I74" s="73">
        <f t="shared" si="24"/>
        <v>6.2262024E-6</v>
      </c>
      <c r="J74" s="73">
        <f t="shared" si="24"/>
        <v>0</v>
      </c>
      <c r="K74" s="73">
        <f t="shared" si="17"/>
        <v>1.0644389859999999E-2</v>
      </c>
      <c r="L74" s="73">
        <f t="shared" si="24"/>
        <v>0</v>
      </c>
      <c r="M74" s="73">
        <f t="shared" si="24"/>
        <v>0</v>
      </c>
      <c r="N74" s="73">
        <f t="shared" si="24"/>
        <v>0</v>
      </c>
      <c r="O74" s="73">
        <f t="shared" si="24"/>
        <v>4.95889422E-2</v>
      </c>
      <c r="P74" s="73">
        <f t="shared" si="24"/>
        <v>0</v>
      </c>
      <c r="Q74" s="73">
        <f t="shared" si="7"/>
        <v>6.0233332059999999E-2</v>
      </c>
      <c r="R74" s="73">
        <f t="shared" si="24"/>
        <v>0</v>
      </c>
      <c r="S74" s="73">
        <f t="shared" si="24"/>
        <v>3.182049256E-5</v>
      </c>
      <c r="T74" s="73">
        <f t="shared" si="24"/>
        <v>3.5642023200000001E-5</v>
      </c>
      <c r="U74" s="73">
        <f t="shared" si="24"/>
        <v>2.0188157220000001E-6</v>
      </c>
      <c r="V74" s="73">
        <f t="shared" si="9"/>
        <v>6.9481331482000006E-5</v>
      </c>
      <c r="W74" s="73">
        <f t="shared" si="10"/>
        <v>9.9247958164481995E-2</v>
      </c>
      <c r="X74" s="73">
        <f t="shared" si="24"/>
        <v>-1.414830882E-2</v>
      </c>
    </row>
    <row r="75" spans="1:24" ht="15.75" customHeight="1" thickBot="1" x14ac:dyDescent="0.4">
      <c r="B75" s="25" t="s">
        <v>192</v>
      </c>
      <c r="C75" s="25" t="s">
        <v>41</v>
      </c>
      <c r="D75" s="75">
        <f t="shared" si="24"/>
        <v>4695.7209600000006</v>
      </c>
      <c r="E75" s="75">
        <f t="shared" si="24"/>
        <v>716.12612200000001</v>
      </c>
      <c r="F75" s="75">
        <f t="shared" si="24"/>
        <v>1916.010806</v>
      </c>
      <c r="G75" s="75">
        <f t="shared" si="1"/>
        <v>7327.8578880000005</v>
      </c>
      <c r="H75" s="75">
        <f t="shared" si="24"/>
        <v>178.19627460000001</v>
      </c>
      <c r="I75" s="75">
        <f t="shared" si="24"/>
        <v>18.14340232</v>
      </c>
      <c r="J75" s="75">
        <f t="shared" si="24"/>
        <v>0</v>
      </c>
      <c r="K75" s="75">
        <f t="shared" si="17"/>
        <v>990.57119800000009</v>
      </c>
      <c r="L75" s="75">
        <f t="shared" si="24"/>
        <v>0</v>
      </c>
      <c r="M75" s="75">
        <f t="shared" si="24"/>
        <v>0</v>
      </c>
      <c r="N75" s="75">
        <f t="shared" si="24"/>
        <v>0</v>
      </c>
      <c r="O75" s="75">
        <f t="shared" si="24"/>
        <v>174221.80720000001</v>
      </c>
      <c r="P75" s="75">
        <f t="shared" si="24"/>
        <v>0</v>
      </c>
      <c r="Q75" s="75">
        <f t="shared" si="7"/>
        <v>175212.378398</v>
      </c>
      <c r="R75" s="75">
        <f t="shared" si="24"/>
        <v>0</v>
      </c>
      <c r="S75" s="75">
        <f t="shared" si="24"/>
        <v>76.137060199999993</v>
      </c>
      <c r="T75" s="75">
        <f t="shared" si="24"/>
        <v>1075.89498</v>
      </c>
      <c r="U75" s="75">
        <f t="shared" si="24"/>
        <v>7.5930642800000001</v>
      </c>
      <c r="V75" s="75">
        <f t="shared" si="9"/>
        <v>1159.6251044799999</v>
      </c>
      <c r="W75" s="75">
        <f t="shared" si="10"/>
        <v>183896.20106739999</v>
      </c>
      <c r="X75" s="75">
        <f t="shared" si="24"/>
        <v>-2541.6336879999999</v>
      </c>
    </row>
    <row r="76" spans="1:24" ht="15.75" customHeight="1" x14ac:dyDescent="0.35">
      <c r="E76"/>
      <c r="F76"/>
      <c r="G76"/>
      <c r="H76"/>
      <c r="I76"/>
      <c r="J76"/>
      <c r="K76"/>
      <c r="L76"/>
      <c r="M76"/>
      <c r="N76"/>
      <c r="O76"/>
      <c r="P76"/>
    </row>
    <row r="77" spans="1:24" ht="15.75" customHeight="1" thickBot="1" x14ac:dyDescent="0.4">
      <c r="B77" s="39" t="s">
        <v>111</v>
      </c>
      <c r="C77" s="40" t="s">
        <v>27</v>
      </c>
      <c r="D77" s="90" t="s">
        <v>112</v>
      </c>
      <c r="E77" s="90" t="s">
        <v>113</v>
      </c>
      <c r="F77" s="90" t="s">
        <v>114</v>
      </c>
      <c r="G77" s="90" t="s">
        <v>115</v>
      </c>
      <c r="H77" s="90" t="s">
        <v>116</v>
      </c>
      <c r="I77" s="90" t="s">
        <v>117</v>
      </c>
      <c r="J77" s="90" t="s">
        <v>118</v>
      </c>
      <c r="K77" s="90" t="s">
        <v>119</v>
      </c>
      <c r="L77" s="90" t="s">
        <v>120</v>
      </c>
      <c r="M77" s="90" t="s">
        <v>121</v>
      </c>
      <c r="N77" s="90" t="s">
        <v>122</v>
      </c>
      <c r="O77" s="90" t="s">
        <v>123</v>
      </c>
      <c r="P77" s="90" t="s">
        <v>124</v>
      </c>
      <c r="Q77" s="91" t="s">
        <v>125</v>
      </c>
      <c r="R77" s="91" t="s">
        <v>126</v>
      </c>
      <c r="S77" s="91" t="s">
        <v>127</v>
      </c>
      <c r="T77" s="91" t="s">
        <v>128</v>
      </c>
      <c r="U77" s="91" t="s">
        <v>129</v>
      </c>
      <c r="V77" s="91" t="s">
        <v>130</v>
      </c>
      <c r="W77" s="91" t="s">
        <v>131</v>
      </c>
      <c r="X77" s="91" t="s">
        <v>132</v>
      </c>
    </row>
    <row r="78" spans="1:24" ht="15.75" customHeight="1" thickBot="1" x14ac:dyDescent="0.4">
      <c r="B78" s="41" t="s">
        <v>133</v>
      </c>
      <c r="C78" s="42" t="s">
        <v>134</v>
      </c>
      <c r="D78" s="73">
        <v>0.12368709</v>
      </c>
      <c r="E78" s="73">
        <v>1.3948891999999999E-2</v>
      </c>
      <c r="F78" s="73">
        <v>3.9842308E-2</v>
      </c>
      <c r="G78" s="73">
        <f>SUM(D78:F78)</f>
        <v>0.17747828999999998</v>
      </c>
      <c r="H78" s="73">
        <v>3.4709537E-3</v>
      </c>
      <c r="I78" s="73">
        <v>1.3318359000000001E-3</v>
      </c>
      <c r="J78" s="73">
        <v>0</v>
      </c>
      <c r="K78" s="73">
        <v>2.7282045000000001E-2</v>
      </c>
      <c r="L78" s="73">
        <v>0</v>
      </c>
      <c r="M78" s="73">
        <v>0</v>
      </c>
      <c r="N78" s="73">
        <v>0</v>
      </c>
      <c r="O78" s="73">
        <v>0.38190442000000002</v>
      </c>
      <c r="P78" s="73">
        <v>0</v>
      </c>
      <c r="Q78" s="74">
        <f>SUM(J78:P78)</f>
        <v>0.409186465</v>
      </c>
      <c r="R78" s="74">
        <v>0</v>
      </c>
      <c r="S78" s="74">
        <v>1.5087767000000001E-3</v>
      </c>
      <c r="T78" s="74">
        <v>2.6513985E-2</v>
      </c>
      <c r="U78" s="74">
        <v>8.4400602000000002E-3</v>
      </c>
      <c r="V78" s="74">
        <f>SUM(R78:U78)</f>
        <v>3.6462821899999998E-2</v>
      </c>
      <c r="W78" s="74">
        <f>(SUM(D78:F78,H78:P78,R78:U78))</f>
        <v>0.6279303665</v>
      </c>
      <c r="X78" s="74">
        <v>-6.5602812999999996E-2</v>
      </c>
    </row>
    <row r="79" spans="1:24" ht="15.75" customHeight="1" thickBot="1" x14ac:dyDescent="0.4">
      <c r="B79" s="41" t="s">
        <v>135</v>
      </c>
      <c r="C79" s="42" t="s">
        <v>134</v>
      </c>
      <c r="D79" s="75">
        <v>0.12295441</v>
      </c>
      <c r="E79" s="75">
        <v>1.3930886999999999E-2</v>
      </c>
      <c r="F79" s="75">
        <v>4.8209657000000003E-2</v>
      </c>
      <c r="G79" s="73">
        <f>SUM(D79:F79)</f>
        <v>0.18509495399999998</v>
      </c>
      <c r="H79" s="75">
        <v>3.4664735E-3</v>
      </c>
      <c r="I79" s="75">
        <v>3.8172428000000003E-4</v>
      </c>
      <c r="J79" s="75">
        <v>0</v>
      </c>
      <c r="K79" s="75">
        <v>2.7280855999999999E-2</v>
      </c>
      <c r="L79" s="75">
        <v>0</v>
      </c>
      <c r="M79" s="75">
        <v>0</v>
      </c>
      <c r="N79" s="75">
        <v>0</v>
      </c>
      <c r="O79" s="75">
        <v>0.37415524</v>
      </c>
      <c r="P79" s="75">
        <v>0</v>
      </c>
      <c r="Q79" s="74">
        <f t="shared" ref="Q79:Q123" si="25">SUM(J79:P79)</f>
        <v>0.40143609600000002</v>
      </c>
      <c r="R79" s="76">
        <v>0</v>
      </c>
      <c r="S79" s="76">
        <v>1.5062477999999999E-3</v>
      </c>
      <c r="T79" s="76">
        <v>2.6630399999999999E-2</v>
      </c>
      <c r="U79" s="76">
        <v>2.4581056000000001E-3</v>
      </c>
      <c r="V79" s="74">
        <f t="shared" ref="V79:V123" si="26">SUM(R79:U79)</f>
        <v>3.0594753399999997E-2</v>
      </c>
      <c r="W79" s="76">
        <f t="shared" ref="W79:W123" si="27">(SUM(D79:F79,H79:P79,R79:U79))</f>
        <v>0.6209740011799999</v>
      </c>
      <c r="X79" s="76">
        <v>-7.3015636999999994E-2</v>
      </c>
    </row>
    <row r="80" spans="1:24" ht="15.75" customHeight="1" thickBot="1" x14ac:dyDescent="0.4">
      <c r="B80" s="41" t="s">
        <v>136</v>
      </c>
      <c r="C80" s="42" t="s">
        <v>134</v>
      </c>
      <c r="D80" s="73">
        <v>3.3054451000000002E-3</v>
      </c>
      <c r="E80" s="73">
        <v>1.0177405E-4</v>
      </c>
      <c r="F80" s="73">
        <v>1.4770390999999999E-3</v>
      </c>
      <c r="G80" s="73">
        <f t="shared" ref="G80:G123" si="28">SUM(D80:F80)</f>
        <v>4.8842582500000006E-3</v>
      </c>
      <c r="H80" s="73">
        <v>2.5324808E-5</v>
      </c>
      <c r="I80" s="73">
        <v>9.4209103000000003E-4</v>
      </c>
      <c r="J80" s="73">
        <v>0</v>
      </c>
      <c r="K80" s="73">
        <v>1.2626202E-3</v>
      </c>
      <c r="L80" s="73">
        <v>0</v>
      </c>
      <c r="M80" s="73">
        <v>0</v>
      </c>
      <c r="N80" s="73">
        <v>0</v>
      </c>
      <c r="O80" s="73">
        <v>4.6372844000000003E-2</v>
      </c>
      <c r="P80" s="73">
        <v>0</v>
      </c>
      <c r="Q80" s="74">
        <f t="shared" si="25"/>
        <v>4.7635464200000005E-2</v>
      </c>
      <c r="R80" s="73">
        <v>0</v>
      </c>
      <c r="S80" s="73">
        <v>1.6772686000000001E-5</v>
      </c>
      <c r="T80" s="73">
        <v>7.5014511000000002E-5</v>
      </c>
      <c r="U80" s="73">
        <v>5.8164213999999997E-3</v>
      </c>
      <c r="V80" s="74">
        <f t="shared" si="26"/>
        <v>5.9082085969999996E-3</v>
      </c>
      <c r="W80" s="74">
        <f t="shared" si="27"/>
        <v>5.9395346884999999E-2</v>
      </c>
      <c r="X80" s="73">
        <v>-1.7015334E-3</v>
      </c>
    </row>
    <row r="81" spans="2:24" ht="15.75" customHeight="1" thickBot="1" x14ac:dyDescent="0.4">
      <c r="B81" s="41" t="s">
        <v>137</v>
      </c>
      <c r="C81" s="42" t="s">
        <v>134</v>
      </c>
      <c r="D81" s="75">
        <v>1.8846914000000001E-4</v>
      </c>
      <c r="E81" s="75">
        <v>5.4704704999999997E-6</v>
      </c>
      <c r="F81" s="75">
        <v>5.8523743000000001E-5</v>
      </c>
      <c r="G81" s="73">
        <f t="shared" si="28"/>
        <v>2.5246335350000002E-4</v>
      </c>
      <c r="H81" s="75">
        <v>1.3612371000000001E-6</v>
      </c>
      <c r="I81" s="75">
        <v>1.7432685000000001E-7</v>
      </c>
      <c r="J81" s="75">
        <v>0</v>
      </c>
      <c r="K81" s="75">
        <v>5.6873638999999997E-5</v>
      </c>
      <c r="L81" s="75">
        <v>0</v>
      </c>
      <c r="M81" s="75">
        <v>0</v>
      </c>
      <c r="N81" s="75">
        <v>0</v>
      </c>
      <c r="O81" s="75">
        <v>2.3056692000000001E-4</v>
      </c>
      <c r="P81" s="75">
        <v>0</v>
      </c>
      <c r="Q81" s="74">
        <f t="shared" si="25"/>
        <v>2.8744055900000002E-4</v>
      </c>
      <c r="R81" s="75">
        <v>0</v>
      </c>
      <c r="S81" s="75">
        <v>8.9999351999999996E-7</v>
      </c>
      <c r="T81" s="75">
        <v>3.7152872E-6</v>
      </c>
      <c r="U81" s="75">
        <v>5.7603357999999998E-8</v>
      </c>
      <c r="V81" s="74">
        <f t="shared" si="26"/>
        <v>4.6728840779999998E-6</v>
      </c>
      <c r="W81" s="76">
        <f t="shared" si="27"/>
        <v>5.4611236052799989E-4</v>
      </c>
      <c r="X81" s="75">
        <v>-4.4932489E-5</v>
      </c>
    </row>
    <row r="82" spans="2:24" ht="15.75" customHeight="1" thickBot="1" x14ac:dyDescent="0.4">
      <c r="B82" s="41" t="s">
        <v>138</v>
      </c>
      <c r="C82" s="42" t="s">
        <v>139</v>
      </c>
      <c r="D82" s="73">
        <v>6.9785581999999998E-9</v>
      </c>
      <c r="E82" s="73">
        <v>3.2240882E-9</v>
      </c>
      <c r="F82" s="73">
        <v>2.7263413999999999E-9</v>
      </c>
      <c r="G82" s="73">
        <f t="shared" si="28"/>
        <v>1.2928987800000001E-8</v>
      </c>
      <c r="H82" s="73">
        <v>8.0226161000000002E-10</v>
      </c>
      <c r="I82" s="73">
        <v>6.2783382999999997E-11</v>
      </c>
      <c r="J82" s="73">
        <v>0</v>
      </c>
      <c r="K82" s="73">
        <v>1.6424844000000001E-9</v>
      </c>
      <c r="L82" s="73">
        <v>0</v>
      </c>
      <c r="M82" s="73">
        <v>0</v>
      </c>
      <c r="N82" s="73">
        <v>0</v>
      </c>
      <c r="O82" s="73">
        <v>3.9381159000000001E-8</v>
      </c>
      <c r="P82" s="73">
        <v>0</v>
      </c>
      <c r="Q82" s="74">
        <f t="shared" si="25"/>
        <v>4.1023643399999999E-8</v>
      </c>
      <c r="R82" s="73">
        <v>0</v>
      </c>
      <c r="S82" s="73">
        <v>3.2843191E-10</v>
      </c>
      <c r="T82" s="73">
        <v>9.7614824E-10</v>
      </c>
      <c r="U82" s="73">
        <v>2.7647747000000001E-11</v>
      </c>
      <c r="V82" s="74">
        <f t="shared" si="26"/>
        <v>1.3322278970000002E-9</v>
      </c>
      <c r="W82" s="74">
        <f t="shared" si="27"/>
        <v>5.6149904090000003E-8</v>
      </c>
      <c r="X82" s="73">
        <v>-3.0001593999999999E-9</v>
      </c>
    </row>
    <row r="83" spans="2:24" ht="15.75" customHeight="1" thickBot="1" x14ac:dyDescent="0.4">
      <c r="B83" s="41" t="s">
        <v>140</v>
      </c>
      <c r="C83" s="42" t="s">
        <v>141</v>
      </c>
      <c r="D83" s="75">
        <v>1.3328815999999999E-3</v>
      </c>
      <c r="E83" s="75">
        <v>5.6552762000000001E-5</v>
      </c>
      <c r="F83" s="75">
        <v>4.3222364999999998E-4</v>
      </c>
      <c r="G83" s="73">
        <f t="shared" si="28"/>
        <v>1.821658012E-3</v>
      </c>
      <c r="H83" s="75">
        <v>1.4072229999999999E-5</v>
      </c>
      <c r="I83" s="75">
        <v>1.3108498E-6</v>
      </c>
      <c r="J83" s="75">
        <v>0</v>
      </c>
      <c r="K83" s="75">
        <v>3.9703428999999997E-4</v>
      </c>
      <c r="L83" s="75">
        <v>0</v>
      </c>
      <c r="M83" s="75">
        <v>0</v>
      </c>
      <c r="N83" s="75">
        <v>0</v>
      </c>
      <c r="O83" s="75">
        <v>2.2403675999999998E-3</v>
      </c>
      <c r="P83" s="75">
        <v>0</v>
      </c>
      <c r="Q83" s="74">
        <f t="shared" si="25"/>
        <v>2.6374018899999996E-3</v>
      </c>
      <c r="R83" s="75">
        <v>0</v>
      </c>
      <c r="S83" s="75">
        <v>5.8663736000000002E-6</v>
      </c>
      <c r="T83" s="75">
        <v>6.2411324999999998E-5</v>
      </c>
      <c r="U83" s="75">
        <v>1.7182546999999999E-6</v>
      </c>
      <c r="V83" s="74">
        <f t="shared" si="26"/>
        <v>6.9995953299999998E-5</v>
      </c>
      <c r="W83" s="76">
        <f t="shared" si="27"/>
        <v>4.5444389350999996E-3</v>
      </c>
      <c r="X83" s="75">
        <v>-6.1153776E-4</v>
      </c>
    </row>
    <row r="84" spans="2:24" ht="15.75" customHeight="1" thickBot="1" x14ac:dyDescent="0.4">
      <c r="B84" s="41" t="s">
        <v>142</v>
      </c>
      <c r="C84" s="42" t="s">
        <v>143</v>
      </c>
      <c r="D84" s="73">
        <v>6.6351770000000002E-5</v>
      </c>
      <c r="E84" s="73">
        <v>8.9736149999999997E-7</v>
      </c>
      <c r="F84" s="73">
        <v>2.1979141999999999E-5</v>
      </c>
      <c r="G84" s="73">
        <f t="shared" si="28"/>
        <v>8.9228273499999998E-5</v>
      </c>
      <c r="H84" s="73">
        <v>2.2329372999999999E-7</v>
      </c>
      <c r="I84" s="73">
        <v>3.0174271999999997E-8</v>
      </c>
      <c r="J84" s="73">
        <v>0</v>
      </c>
      <c r="K84" s="73">
        <v>1.4276302E-5</v>
      </c>
      <c r="L84" s="73">
        <v>0</v>
      </c>
      <c r="M84" s="73">
        <v>0</v>
      </c>
      <c r="N84" s="73">
        <v>0</v>
      </c>
      <c r="O84" s="73">
        <v>1.2731980999999999E-4</v>
      </c>
      <c r="P84" s="73">
        <v>0</v>
      </c>
      <c r="Q84" s="74">
        <f t="shared" si="25"/>
        <v>1.41596112E-4</v>
      </c>
      <c r="R84" s="73">
        <v>0</v>
      </c>
      <c r="S84" s="73">
        <v>1.3994908E-7</v>
      </c>
      <c r="T84" s="73">
        <v>1.2706980000000001E-5</v>
      </c>
      <c r="U84" s="73">
        <v>2.0509978E-7</v>
      </c>
      <c r="V84" s="74">
        <f t="shared" si="26"/>
        <v>1.305202886E-5</v>
      </c>
      <c r="W84" s="74">
        <f t="shared" si="27"/>
        <v>2.4412988236199997E-4</v>
      </c>
      <c r="X84" s="73">
        <v>-4.3254316000000001E-5</v>
      </c>
    </row>
    <row r="85" spans="2:24" ht="15.75" customHeight="1" thickBot="1" x14ac:dyDescent="0.4">
      <c r="B85" s="43" t="s">
        <v>144</v>
      </c>
      <c r="C85" s="44" t="s">
        <v>145</v>
      </c>
      <c r="D85" s="75">
        <v>2.9573046000000002E-4</v>
      </c>
      <c r="E85" s="75">
        <v>1.7031279999999999E-5</v>
      </c>
      <c r="F85" s="75">
        <v>9.5143511999999994E-5</v>
      </c>
      <c r="G85" s="73">
        <f t="shared" si="28"/>
        <v>4.0790525200000004E-4</v>
      </c>
      <c r="H85" s="75">
        <v>4.2379554999999998E-6</v>
      </c>
      <c r="I85" s="75">
        <v>5.5525976000000004E-7</v>
      </c>
      <c r="J85" s="75">
        <v>0</v>
      </c>
      <c r="K85" s="75">
        <v>3.2047507000000002E-4</v>
      </c>
      <c r="L85" s="75">
        <v>0</v>
      </c>
      <c r="M85" s="75">
        <v>0</v>
      </c>
      <c r="N85" s="75">
        <v>0</v>
      </c>
      <c r="O85" s="75">
        <v>4.9190104000000005E-4</v>
      </c>
      <c r="P85" s="75">
        <v>0</v>
      </c>
      <c r="Q85" s="74">
        <f t="shared" si="25"/>
        <v>8.1237611000000006E-4</v>
      </c>
      <c r="R85" s="75">
        <v>0</v>
      </c>
      <c r="S85" s="75">
        <v>1.6080539E-6</v>
      </c>
      <c r="T85" s="75">
        <v>1.4728528E-5</v>
      </c>
      <c r="U85" s="75">
        <v>5.9595730999999999E-6</v>
      </c>
      <c r="V85" s="74">
        <f t="shared" si="26"/>
        <v>2.2296155000000002E-5</v>
      </c>
      <c r="W85" s="76">
        <f t="shared" si="27"/>
        <v>1.2473707322600003E-3</v>
      </c>
      <c r="X85" s="75">
        <v>-8.7786662999999996E-5</v>
      </c>
    </row>
    <row r="86" spans="2:24" ht="15" thickBot="1" x14ac:dyDescent="0.4">
      <c r="B86" s="43" t="s">
        <v>146</v>
      </c>
      <c r="C86" s="92" t="s">
        <v>147</v>
      </c>
      <c r="D86" s="73">
        <v>2.9232559999999999E-3</v>
      </c>
      <c r="E86" s="73">
        <v>1.8611269E-4</v>
      </c>
      <c r="F86" s="73">
        <v>1.0253672E-3</v>
      </c>
      <c r="G86" s="73">
        <f t="shared" si="28"/>
        <v>4.1347358899999995E-3</v>
      </c>
      <c r="H86" s="73">
        <v>4.6311099000000002E-5</v>
      </c>
      <c r="I86" s="73">
        <v>4.2639037000000002E-6</v>
      </c>
      <c r="J86" s="73">
        <v>0</v>
      </c>
      <c r="K86" s="73">
        <v>3.4417942000000001E-4</v>
      </c>
      <c r="L86" s="73">
        <v>0</v>
      </c>
      <c r="M86" s="73">
        <v>0</v>
      </c>
      <c r="N86" s="73">
        <v>0</v>
      </c>
      <c r="O86" s="73">
        <v>3.8366810999999998E-3</v>
      </c>
      <c r="P86" s="73">
        <v>0</v>
      </c>
      <c r="Q86" s="74">
        <f t="shared" si="25"/>
        <v>4.1808605199999994E-3</v>
      </c>
      <c r="R86" s="73">
        <v>0</v>
      </c>
      <c r="S86" s="73">
        <v>1.7540591000000001E-5</v>
      </c>
      <c r="T86" s="73">
        <v>1.4273064999999999E-4</v>
      </c>
      <c r="U86" s="73">
        <v>7.1914136999999996E-6</v>
      </c>
      <c r="V86" s="74">
        <f t="shared" si="26"/>
        <v>1.6746265469999997E-4</v>
      </c>
      <c r="W86" s="74">
        <f t="shared" si="27"/>
        <v>8.5336340674000005E-3</v>
      </c>
      <c r="X86" s="73">
        <v>-8.8176065999999995E-4</v>
      </c>
    </row>
    <row r="87" spans="2:24" ht="15" thickBot="1" x14ac:dyDescent="0.4">
      <c r="B87" s="43" t="s">
        <v>148</v>
      </c>
      <c r="C87" s="92" t="s">
        <v>149</v>
      </c>
      <c r="D87" s="75">
        <v>5.2821981000000004E-4</v>
      </c>
      <c r="E87" s="75">
        <v>5.7000258000000002E-5</v>
      </c>
      <c r="F87" s="75">
        <v>2.0478639999999999E-4</v>
      </c>
      <c r="G87" s="73">
        <f t="shared" si="28"/>
        <v>7.9000646800000008E-4</v>
      </c>
      <c r="H87" s="75">
        <v>1.4183582E-5</v>
      </c>
      <c r="I87" s="75">
        <v>1.3137119E-6</v>
      </c>
      <c r="J87" s="75">
        <v>0</v>
      </c>
      <c r="K87" s="75">
        <v>1.0973971E-4</v>
      </c>
      <c r="L87" s="75">
        <v>0</v>
      </c>
      <c r="M87" s="75">
        <v>0</v>
      </c>
      <c r="N87" s="75">
        <v>0</v>
      </c>
      <c r="O87" s="75">
        <v>1.0643948E-3</v>
      </c>
      <c r="P87" s="75">
        <v>0</v>
      </c>
      <c r="Q87" s="74">
        <f t="shared" si="25"/>
        <v>1.17413451E-3</v>
      </c>
      <c r="R87" s="75">
        <v>0</v>
      </c>
      <c r="S87" s="75">
        <v>5.4801321000000002E-6</v>
      </c>
      <c r="T87" s="75">
        <v>1.0870484E-4</v>
      </c>
      <c r="U87" s="75">
        <v>2.4538343E-6</v>
      </c>
      <c r="V87" s="74">
        <f t="shared" si="26"/>
        <v>1.166388064E-4</v>
      </c>
      <c r="W87" s="76">
        <f t="shared" si="27"/>
        <v>2.0962770783000003E-3</v>
      </c>
      <c r="X87" s="75">
        <v>-3.1866670000000002E-4</v>
      </c>
    </row>
    <row r="88" spans="2:24" ht="15" thickBot="1" x14ac:dyDescent="0.4">
      <c r="B88" s="43" t="s">
        <v>150</v>
      </c>
      <c r="C88" s="92" t="s">
        <v>151</v>
      </c>
      <c r="D88" s="73">
        <v>9.5886070000000008E-6</v>
      </c>
      <c r="E88" s="73">
        <v>4.8442408000000002E-8</v>
      </c>
      <c r="F88" s="73">
        <v>1.8035195999999999E-6</v>
      </c>
      <c r="G88" s="73">
        <f t="shared" si="28"/>
        <v>1.1440569008000001E-5</v>
      </c>
      <c r="H88" s="73">
        <v>1.2054101000000001E-8</v>
      </c>
      <c r="I88" s="73">
        <v>1.8312359999999999E-9</v>
      </c>
      <c r="J88" s="73">
        <v>0</v>
      </c>
      <c r="K88" s="73">
        <v>3.1307028999999999E-6</v>
      </c>
      <c r="L88" s="73">
        <v>0</v>
      </c>
      <c r="M88" s="73">
        <v>0</v>
      </c>
      <c r="N88" s="73">
        <v>0</v>
      </c>
      <c r="O88" s="73">
        <v>1.4584983E-5</v>
      </c>
      <c r="P88" s="73">
        <v>0</v>
      </c>
      <c r="Q88" s="74">
        <f t="shared" si="25"/>
        <v>1.7715685900000001E-5</v>
      </c>
      <c r="R88" s="73">
        <v>0</v>
      </c>
      <c r="S88" s="73">
        <v>9.3589683999999995E-9</v>
      </c>
      <c r="T88" s="73">
        <v>1.0482948E-8</v>
      </c>
      <c r="U88" s="73">
        <v>5.9376933000000002E-10</v>
      </c>
      <c r="V88" s="74">
        <f t="shared" si="26"/>
        <v>2.043568573E-8</v>
      </c>
      <c r="W88" s="74">
        <f t="shared" si="27"/>
        <v>2.919057593073E-5</v>
      </c>
      <c r="X88" s="73">
        <v>-4.1612672999999998E-6</v>
      </c>
    </row>
    <row r="89" spans="2:24" ht="15" thickBot="1" x14ac:dyDescent="0.4">
      <c r="B89" s="41" t="s">
        <v>152</v>
      </c>
      <c r="C89" s="42" t="s">
        <v>41</v>
      </c>
      <c r="D89" s="75">
        <v>1.3810944000000001</v>
      </c>
      <c r="E89" s="75">
        <v>0.21062533</v>
      </c>
      <c r="F89" s="75">
        <v>0.56353259</v>
      </c>
      <c r="G89" s="73">
        <f t="shared" si="28"/>
        <v>2.1552523200000002</v>
      </c>
      <c r="H89" s="75">
        <v>5.2410669E-2</v>
      </c>
      <c r="I89" s="75">
        <v>5.3362948000000004E-3</v>
      </c>
      <c r="J89" s="75">
        <v>0</v>
      </c>
      <c r="K89" s="75">
        <v>0.29134447000000002</v>
      </c>
      <c r="L89" s="75">
        <v>0</v>
      </c>
      <c r="M89" s="75">
        <v>0</v>
      </c>
      <c r="N89" s="75">
        <v>0</v>
      </c>
      <c r="O89" s="75">
        <v>51.241708000000003</v>
      </c>
      <c r="P89" s="75">
        <v>0</v>
      </c>
      <c r="Q89" s="74">
        <f t="shared" si="25"/>
        <v>51.533052470000001</v>
      </c>
      <c r="R89" s="75">
        <v>0</v>
      </c>
      <c r="S89" s="75">
        <v>2.2393252999999998E-2</v>
      </c>
      <c r="T89" s="75">
        <v>0.31643969999999999</v>
      </c>
      <c r="U89" s="75">
        <v>2.2332542000000001E-3</v>
      </c>
      <c r="V89" s="74">
        <f t="shared" si="26"/>
        <v>0.34106620719999997</v>
      </c>
      <c r="W89" s="76">
        <f t="shared" si="27"/>
        <v>54.087117960999997</v>
      </c>
      <c r="X89" s="75">
        <v>-0.74753932000000001</v>
      </c>
    </row>
    <row r="90" spans="2:24" ht="15" thickBot="1" x14ac:dyDescent="0.4">
      <c r="B90" s="41" t="s">
        <v>153</v>
      </c>
      <c r="C90" s="42" t="s">
        <v>154</v>
      </c>
      <c r="D90" s="73">
        <v>4.1557058000000001E-2</v>
      </c>
      <c r="E90" s="73">
        <v>6.3073787000000002E-4</v>
      </c>
      <c r="F90" s="73">
        <v>1.2916679E-2</v>
      </c>
      <c r="G90" s="73">
        <f t="shared" si="28"/>
        <v>5.5104474870000003E-2</v>
      </c>
      <c r="H90" s="73">
        <v>1.5694879999999999E-4</v>
      </c>
      <c r="I90" s="73">
        <v>2.4752178999999999E-5</v>
      </c>
      <c r="J90" s="73">
        <v>0</v>
      </c>
      <c r="K90" s="73">
        <v>9.5307472000000001E-3</v>
      </c>
      <c r="L90" s="73">
        <v>0</v>
      </c>
      <c r="M90" s="73">
        <v>0</v>
      </c>
      <c r="N90" s="73">
        <v>0</v>
      </c>
      <c r="O90" s="73">
        <v>0.13974533</v>
      </c>
      <c r="P90" s="73">
        <v>0</v>
      </c>
      <c r="Q90" s="74">
        <f t="shared" si="25"/>
        <v>0.1492760772</v>
      </c>
      <c r="R90" s="73">
        <v>0</v>
      </c>
      <c r="S90" s="73">
        <v>8.6853373000000004E-5</v>
      </c>
      <c r="T90" s="73">
        <v>1.2602096E-3</v>
      </c>
      <c r="U90" s="73">
        <v>6.4343098000000005E-5</v>
      </c>
      <c r="V90" s="74">
        <f t="shared" si="26"/>
        <v>1.411406071E-3</v>
      </c>
      <c r="W90" s="74">
        <f t="shared" si="27"/>
        <v>0.20597365911999999</v>
      </c>
      <c r="X90" s="73">
        <v>-1.4216125E-2</v>
      </c>
    </row>
    <row r="91" spans="2:24" ht="15" thickBot="1" x14ac:dyDescent="0.4">
      <c r="B91" s="41" t="s">
        <v>155</v>
      </c>
      <c r="C91" s="42" t="s">
        <v>156</v>
      </c>
      <c r="D91" s="75">
        <v>1.3092106E-8</v>
      </c>
      <c r="E91" s="75">
        <v>1.2023205E-9</v>
      </c>
      <c r="F91" s="75">
        <v>4.8663286000000001E-9</v>
      </c>
      <c r="G91" s="73">
        <f t="shared" si="28"/>
        <v>1.9160755099999998E-8</v>
      </c>
      <c r="H91" s="75">
        <v>2.9917779000000002E-10</v>
      </c>
      <c r="I91" s="75">
        <v>1.9091665E-11</v>
      </c>
      <c r="J91" s="75">
        <v>0</v>
      </c>
      <c r="K91" s="75">
        <v>2.5053683999999999E-9</v>
      </c>
      <c r="L91" s="75">
        <v>0</v>
      </c>
      <c r="M91" s="75">
        <v>0</v>
      </c>
      <c r="N91" s="75">
        <v>0</v>
      </c>
      <c r="O91" s="75">
        <v>2.2709192E-8</v>
      </c>
      <c r="P91" s="75">
        <v>0</v>
      </c>
      <c r="Q91" s="74">
        <f t="shared" si="25"/>
        <v>2.52145604E-8</v>
      </c>
      <c r="R91" s="75">
        <v>0</v>
      </c>
      <c r="S91" s="75">
        <v>9.5158626000000006E-11</v>
      </c>
      <c r="T91" s="75">
        <v>1.1496005E-9</v>
      </c>
      <c r="U91" s="75">
        <v>1.6597543E-11</v>
      </c>
      <c r="V91" s="74">
        <f t="shared" si="26"/>
        <v>1.261356669E-9</v>
      </c>
      <c r="W91" s="76">
        <f t="shared" si="27"/>
        <v>4.5954941623999995E-8</v>
      </c>
      <c r="X91" s="75">
        <v>-5.5956598E-9</v>
      </c>
    </row>
    <row r="92" spans="2:24" ht="15" thickBot="1" x14ac:dyDescent="0.4">
      <c r="B92" s="41" t="s">
        <v>157</v>
      </c>
      <c r="C92" s="42" t="s">
        <v>158</v>
      </c>
      <c r="D92" s="73">
        <v>1.1034878E-2</v>
      </c>
      <c r="E92" s="73">
        <v>1.0827674E-3</v>
      </c>
      <c r="F92" s="73">
        <v>4.2457071999999997E-3</v>
      </c>
      <c r="G92" s="73">
        <f t="shared" si="28"/>
        <v>1.6363352599999999E-2</v>
      </c>
      <c r="H92" s="73">
        <v>2.6942897000000002E-4</v>
      </c>
      <c r="I92" s="73">
        <v>7.9780121000000003E-5</v>
      </c>
      <c r="J92" s="73">
        <v>0</v>
      </c>
      <c r="K92" s="73">
        <v>7.2134423999999997E-3</v>
      </c>
      <c r="L92" s="73">
        <v>0</v>
      </c>
      <c r="M92" s="73">
        <v>0</v>
      </c>
      <c r="N92" s="73">
        <v>0</v>
      </c>
      <c r="O92" s="73">
        <v>2.3431242000000001</v>
      </c>
      <c r="P92" s="73">
        <v>0</v>
      </c>
      <c r="Q92" s="74">
        <f t="shared" si="25"/>
        <v>2.3503376424</v>
      </c>
      <c r="R92" s="73">
        <v>0</v>
      </c>
      <c r="S92" s="73">
        <v>1.2487298000000001E-4</v>
      </c>
      <c r="T92" s="73">
        <v>7.4322593999999996E-4</v>
      </c>
      <c r="U92" s="73">
        <v>1.5125777000000001E-5</v>
      </c>
      <c r="V92" s="74">
        <f t="shared" si="26"/>
        <v>8.8322469699999998E-4</v>
      </c>
      <c r="W92" s="74">
        <f t="shared" si="27"/>
        <v>2.3679334287879996</v>
      </c>
      <c r="X92" s="73">
        <v>-3.7401619E-3</v>
      </c>
    </row>
    <row r="93" spans="2:24" ht="15" thickBot="1" x14ac:dyDescent="0.4">
      <c r="B93" s="41" t="s">
        <v>159</v>
      </c>
      <c r="C93" s="42" t="s">
        <v>160</v>
      </c>
      <c r="D93" s="75">
        <v>6.1037210000000002</v>
      </c>
      <c r="E93" s="75">
        <v>0.16438499000000001</v>
      </c>
      <c r="F93" s="75">
        <v>1.8233363</v>
      </c>
      <c r="G93" s="73">
        <f t="shared" si="28"/>
        <v>8.0914422899999998</v>
      </c>
      <c r="H93" s="75">
        <v>4.0904515000000002E-2</v>
      </c>
      <c r="I93" s="75">
        <v>5.3303415000000003E-3</v>
      </c>
      <c r="J93" s="75">
        <v>0</v>
      </c>
      <c r="K93" s="75">
        <v>2.5128197000000001</v>
      </c>
      <c r="L93" s="75">
        <v>0</v>
      </c>
      <c r="M93" s="75">
        <v>0</v>
      </c>
      <c r="N93" s="75">
        <v>0</v>
      </c>
      <c r="O93" s="75">
        <v>15.073558</v>
      </c>
      <c r="P93" s="75">
        <v>0</v>
      </c>
      <c r="Q93" s="74">
        <f t="shared" si="25"/>
        <v>17.5863777</v>
      </c>
      <c r="R93" s="75">
        <v>0</v>
      </c>
      <c r="S93" s="75">
        <v>1.9635343999999999E-2</v>
      </c>
      <c r="T93" s="75">
        <v>0.64933222999999995</v>
      </c>
      <c r="U93" s="75">
        <v>2.6129704E-2</v>
      </c>
      <c r="V93" s="74">
        <f t="shared" si="26"/>
        <v>0.69509727799999999</v>
      </c>
      <c r="W93" s="76">
        <f t="shared" si="27"/>
        <v>26.419152124499998</v>
      </c>
      <c r="X93" s="75">
        <v>-2.6457087000000001</v>
      </c>
    </row>
    <row r="94" spans="2:24" ht="15" thickBot="1" x14ac:dyDescent="0.4">
      <c r="B94" s="41" t="s">
        <v>161</v>
      </c>
      <c r="C94" s="42" t="s">
        <v>162</v>
      </c>
      <c r="D94" s="73">
        <v>5.6998991000000003E-10</v>
      </c>
      <c r="E94" s="73">
        <v>5.3237492000000002E-12</v>
      </c>
      <c r="F94" s="73">
        <v>2.5869768999999999E-10</v>
      </c>
      <c r="G94" s="73">
        <f t="shared" si="28"/>
        <v>8.3401134920000004E-10</v>
      </c>
      <c r="H94" s="73">
        <v>1.3247278999999999E-12</v>
      </c>
      <c r="I94" s="73">
        <v>3.3285538000000001E-13</v>
      </c>
      <c r="J94" s="73">
        <v>0</v>
      </c>
      <c r="K94" s="73">
        <v>6.3622313000000006E-11</v>
      </c>
      <c r="L94" s="73">
        <v>0</v>
      </c>
      <c r="M94" s="73">
        <v>0</v>
      </c>
      <c r="N94" s="73">
        <v>0</v>
      </c>
      <c r="O94" s="73">
        <v>4.3277500999999998E-10</v>
      </c>
      <c r="P94" s="73">
        <v>0</v>
      </c>
      <c r="Q94" s="74">
        <f t="shared" si="25"/>
        <v>4.9639732299999995E-10</v>
      </c>
      <c r="R94" s="73">
        <v>0</v>
      </c>
      <c r="S94" s="73">
        <v>8.2670007999999999E-13</v>
      </c>
      <c r="T94" s="73">
        <v>1.7296727000000001E-10</v>
      </c>
      <c r="U94" s="73">
        <v>7.3848212999999996E-13</v>
      </c>
      <c r="V94" s="74">
        <f t="shared" si="26"/>
        <v>1.7453245221E-10</v>
      </c>
      <c r="W94" s="74">
        <f t="shared" si="27"/>
        <v>1.5065987076900001E-9</v>
      </c>
      <c r="X94" s="73">
        <v>-3.8898879E-10</v>
      </c>
    </row>
    <row r="95" spans="2:24" ht="15" thickBot="1" x14ac:dyDescent="0.4">
      <c r="B95" s="41" t="s">
        <v>163</v>
      </c>
      <c r="C95" s="42" t="s">
        <v>162</v>
      </c>
      <c r="D95" s="75">
        <v>6.0682039999999998E-9</v>
      </c>
      <c r="E95" s="75">
        <v>1.7236120000000001E-10</v>
      </c>
      <c r="F95" s="75">
        <v>1.8053896E-9</v>
      </c>
      <c r="G95" s="73">
        <f t="shared" si="28"/>
        <v>8.0459548000000002E-9</v>
      </c>
      <c r="H95" s="75">
        <v>4.2889266000000003E-11</v>
      </c>
      <c r="I95" s="75">
        <v>5.0059777000000003E-12</v>
      </c>
      <c r="J95" s="75">
        <v>0</v>
      </c>
      <c r="K95" s="75">
        <v>2.2000432E-9</v>
      </c>
      <c r="L95" s="75">
        <v>0</v>
      </c>
      <c r="M95" s="75">
        <v>0</v>
      </c>
      <c r="N95" s="75">
        <v>0</v>
      </c>
      <c r="O95" s="75">
        <v>1.0483133E-8</v>
      </c>
      <c r="P95" s="75">
        <v>0</v>
      </c>
      <c r="Q95" s="74">
        <f t="shared" si="25"/>
        <v>1.26831762E-8</v>
      </c>
      <c r="R95" s="75">
        <v>0</v>
      </c>
      <c r="S95" s="75">
        <v>1.9449295000000001E-11</v>
      </c>
      <c r="T95" s="75">
        <v>2.2023408E-10</v>
      </c>
      <c r="U95" s="75">
        <v>2.8187967000000001E-11</v>
      </c>
      <c r="V95" s="74">
        <f t="shared" si="26"/>
        <v>2.6787134199999999E-10</v>
      </c>
      <c r="W95" s="76">
        <f t="shared" si="27"/>
        <v>2.1044897585699997E-8</v>
      </c>
      <c r="X95" s="75">
        <v>-4.0675500000000001E-9</v>
      </c>
    </row>
    <row r="96" spans="2:24" ht="15" thickBot="1" x14ac:dyDescent="0.4">
      <c r="B96" s="41" t="s">
        <v>164</v>
      </c>
      <c r="C96" s="42" t="s">
        <v>165</v>
      </c>
      <c r="D96" s="73">
        <v>0.57757512</v>
      </c>
      <c r="E96" s="73">
        <v>0.14470978000000001</v>
      </c>
      <c r="F96" s="73">
        <v>1.6156577000000001</v>
      </c>
      <c r="G96" s="73">
        <f t="shared" si="28"/>
        <v>2.3379425999999999</v>
      </c>
      <c r="H96" s="73">
        <v>3.6008660999999997E-2</v>
      </c>
      <c r="I96" s="73">
        <v>2.0695823E-3</v>
      </c>
      <c r="J96" s="73">
        <v>0</v>
      </c>
      <c r="K96" s="73">
        <v>0.3807411</v>
      </c>
      <c r="L96" s="73">
        <v>0</v>
      </c>
      <c r="M96" s="73">
        <v>0</v>
      </c>
      <c r="N96" s="73">
        <v>0</v>
      </c>
      <c r="O96" s="73">
        <v>2.2770006999999999</v>
      </c>
      <c r="P96" s="73">
        <v>0</v>
      </c>
      <c r="Q96" s="74">
        <f t="shared" si="25"/>
        <v>2.6577417999999997</v>
      </c>
      <c r="R96" s="73">
        <v>0</v>
      </c>
      <c r="S96" s="73">
        <v>1.0936338E-2</v>
      </c>
      <c r="T96" s="73">
        <v>5.4506190000000003E-2</v>
      </c>
      <c r="U96" s="73">
        <v>2.5859899999999998E-3</v>
      </c>
      <c r="V96" s="74">
        <f t="shared" si="26"/>
        <v>6.8028517999999996E-2</v>
      </c>
      <c r="W96" s="74">
        <f t="shared" si="27"/>
        <v>5.1017911612999987</v>
      </c>
      <c r="X96" s="73">
        <v>-1.5075323</v>
      </c>
    </row>
    <row r="97" spans="2:24" ht="15" thickBot="1" x14ac:dyDescent="0.4">
      <c r="B97" s="41" t="s">
        <v>166</v>
      </c>
      <c r="C97" s="42" t="s">
        <v>167</v>
      </c>
      <c r="D97" s="75">
        <v>0.1385585</v>
      </c>
      <c r="E97" s="75">
        <v>2.9687053E-3</v>
      </c>
      <c r="F97" s="75">
        <v>0.13476482000000001</v>
      </c>
      <c r="G97" s="73">
        <f t="shared" si="28"/>
        <v>0.27629202530000002</v>
      </c>
      <c r="H97" s="75">
        <v>7.3871376999999996E-4</v>
      </c>
      <c r="I97" s="75">
        <v>1.8291645999999999E-4</v>
      </c>
      <c r="J97" s="75">
        <v>0</v>
      </c>
      <c r="K97" s="75">
        <v>3.6291042000000003E-2</v>
      </c>
      <c r="L97" s="75">
        <v>0</v>
      </c>
      <c r="M97" s="75">
        <v>0</v>
      </c>
      <c r="N97" s="75">
        <v>0</v>
      </c>
      <c r="O97" s="75">
        <v>4.1701617999999998</v>
      </c>
      <c r="P97" s="75">
        <v>0</v>
      </c>
      <c r="Q97" s="74">
        <f t="shared" si="25"/>
        <v>4.206452842</v>
      </c>
      <c r="R97" s="75">
        <v>0</v>
      </c>
      <c r="S97" s="75">
        <v>4.7545686E-4</v>
      </c>
      <c r="T97" s="75">
        <v>4.7793855000000003E-3</v>
      </c>
      <c r="U97" s="75">
        <v>1.5632442000000001E-4</v>
      </c>
      <c r="V97" s="74">
        <f t="shared" si="26"/>
        <v>5.4111667800000006E-3</v>
      </c>
      <c r="W97" s="76">
        <f t="shared" si="27"/>
        <v>4.4890776643099999</v>
      </c>
      <c r="X97" s="75">
        <v>-0.13197863000000001</v>
      </c>
    </row>
    <row r="98" spans="2:24" ht="15" thickBot="1" x14ac:dyDescent="0.4">
      <c r="B98" s="41" t="s">
        <v>168</v>
      </c>
      <c r="C98" s="42" t="s">
        <v>167</v>
      </c>
      <c r="D98" s="73">
        <v>0</v>
      </c>
      <c r="E98" s="73">
        <v>0</v>
      </c>
      <c r="F98" s="73">
        <v>8.6162453999999999E-2</v>
      </c>
      <c r="G98" s="73">
        <f t="shared" si="28"/>
        <v>8.6162453999999999E-2</v>
      </c>
      <c r="H98" s="73">
        <v>0</v>
      </c>
      <c r="I98" s="73">
        <v>0</v>
      </c>
      <c r="J98" s="73">
        <v>0</v>
      </c>
      <c r="K98" s="73">
        <v>5.1471000000000004E-4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4">
        <f t="shared" si="25"/>
        <v>5.1471000000000004E-4</v>
      </c>
      <c r="R98" s="73">
        <v>0</v>
      </c>
      <c r="S98" s="73">
        <v>0</v>
      </c>
      <c r="T98" s="73">
        <v>0</v>
      </c>
      <c r="U98" s="73">
        <v>0</v>
      </c>
      <c r="V98" s="74">
        <f t="shared" si="26"/>
        <v>0</v>
      </c>
      <c r="W98" s="74">
        <f t="shared" si="27"/>
        <v>8.6677164000000001E-2</v>
      </c>
      <c r="X98" s="73">
        <v>-7.6684584E-2</v>
      </c>
    </row>
    <row r="99" spans="2:24" ht="15" thickBot="1" x14ac:dyDescent="0.4">
      <c r="B99" s="41" t="s">
        <v>169</v>
      </c>
      <c r="C99" s="42" t="s">
        <v>167</v>
      </c>
      <c r="D99" s="75">
        <v>0.1385585</v>
      </c>
      <c r="E99" s="75">
        <v>2.9687053E-3</v>
      </c>
      <c r="F99" s="75">
        <v>0.22092727000000001</v>
      </c>
      <c r="G99" s="73">
        <f t="shared" si="28"/>
        <v>0.36245447530000002</v>
      </c>
      <c r="H99" s="75">
        <v>7.3871376999999996E-4</v>
      </c>
      <c r="I99" s="75">
        <v>1.8291645999999999E-4</v>
      </c>
      <c r="J99" s="75">
        <v>0</v>
      </c>
      <c r="K99" s="75">
        <v>3.6805751999999997E-2</v>
      </c>
      <c r="L99" s="75">
        <v>0</v>
      </c>
      <c r="M99" s="75">
        <v>0</v>
      </c>
      <c r="N99" s="75">
        <v>0</v>
      </c>
      <c r="O99" s="75">
        <v>4.1701617999999998</v>
      </c>
      <c r="P99" s="75">
        <v>0</v>
      </c>
      <c r="Q99" s="74">
        <f t="shared" si="25"/>
        <v>4.2069675520000001</v>
      </c>
      <c r="R99" s="75">
        <v>0</v>
      </c>
      <c r="S99" s="75">
        <v>4.7545686E-4</v>
      </c>
      <c r="T99" s="75">
        <v>4.7793855000000003E-3</v>
      </c>
      <c r="U99" s="75">
        <v>1.5632442000000001E-4</v>
      </c>
      <c r="V99" s="74">
        <f t="shared" si="26"/>
        <v>5.4111667800000006E-3</v>
      </c>
      <c r="W99" s="76">
        <f t="shared" si="27"/>
        <v>4.5757548243099997</v>
      </c>
      <c r="X99" s="75">
        <v>-0.20866320999999999</v>
      </c>
    </row>
    <row r="100" spans="2:24" ht="15" thickBot="1" x14ac:dyDescent="0.4">
      <c r="B100" s="41" t="s">
        <v>170</v>
      </c>
      <c r="C100" s="42" t="s">
        <v>167</v>
      </c>
      <c r="D100" s="73">
        <v>1.3812431000000001</v>
      </c>
      <c r="E100" s="73">
        <v>0.21063385000000001</v>
      </c>
      <c r="F100" s="73">
        <v>0.56359678999999996</v>
      </c>
      <c r="G100" s="73">
        <f t="shared" si="28"/>
        <v>2.1554737400000001</v>
      </c>
      <c r="H100" s="73">
        <v>5.2412788000000002E-2</v>
      </c>
      <c r="I100" s="73">
        <v>5.3365187E-3</v>
      </c>
      <c r="J100" s="73">
        <v>0</v>
      </c>
      <c r="K100" s="73">
        <v>0.29137499</v>
      </c>
      <c r="L100" s="73">
        <v>0</v>
      </c>
      <c r="M100" s="73">
        <v>0</v>
      </c>
      <c r="N100" s="73">
        <v>0</v>
      </c>
      <c r="O100" s="73">
        <v>51.241843000000003</v>
      </c>
      <c r="P100" s="73">
        <v>0</v>
      </c>
      <c r="Q100" s="74">
        <f t="shared" si="25"/>
        <v>51.533217990000004</v>
      </c>
      <c r="R100" s="73">
        <v>0</v>
      </c>
      <c r="S100" s="73">
        <v>2.2394422000000001E-2</v>
      </c>
      <c r="T100" s="73">
        <v>0.31644808000000002</v>
      </c>
      <c r="U100" s="73">
        <v>2.2333915000000001E-3</v>
      </c>
      <c r="V100" s="74">
        <f t="shared" si="26"/>
        <v>0.34107589350000006</v>
      </c>
      <c r="W100" s="74">
        <f t="shared" si="27"/>
        <v>54.087516930200003</v>
      </c>
      <c r="X100" s="73">
        <v>-0.74764019000000004</v>
      </c>
    </row>
    <row r="101" spans="2:24" ht="15" thickBot="1" x14ac:dyDescent="0.4">
      <c r="B101" s="41" t="s">
        <v>171</v>
      </c>
      <c r="C101" s="42" t="s">
        <v>167</v>
      </c>
      <c r="D101" s="75">
        <v>0</v>
      </c>
      <c r="E101" s="75">
        <v>0</v>
      </c>
      <c r="F101" s="75">
        <v>0</v>
      </c>
      <c r="G101" s="73">
        <f t="shared" si="28"/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4">
        <f t="shared" si="25"/>
        <v>0</v>
      </c>
      <c r="R101" s="75">
        <v>0</v>
      </c>
      <c r="S101" s="75">
        <v>0</v>
      </c>
      <c r="T101" s="75">
        <v>0</v>
      </c>
      <c r="U101" s="75">
        <v>0</v>
      </c>
      <c r="V101" s="74">
        <f t="shared" si="26"/>
        <v>0</v>
      </c>
      <c r="W101" s="76">
        <f t="shared" si="27"/>
        <v>0</v>
      </c>
      <c r="X101" s="75">
        <v>0</v>
      </c>
    </row>
    <row r="102" spans="2:24" ht="15" thickBot="1" x14ac:dyDescent="0.4">
      <c r="B102" s="41" t="s">
        <v>172</v>
      </c>
      <c r="C102" s="42" t="s">
        <v>167</v>
      </c>
      <c r="D102" s="73">
        <v>1.3797387000000001</v>
      </c>
      <c r="E102" s="73">
        <v>0.21061474999999999</v>
      </c>
      <c r="F102" s="73">
        <v>0.56290952999999999</v>
      </c>
      <c r="G102" s="73">
        <f t="shared" si="28"/>
        <v>2.15326298</v>
      </c>
      <c r="H102" s="73">
        <v>5.2408034999999999E-2</v>
      </c>
      <c r="I102" s="73">
        <v>5.3358987000000002E-3</v>
      </c>
      <c r="J102" s="73">
        <v>0</v>
      </c>
      <c r="K102" s="73">
        <v>0.29108249000000003</v>
      </c>
      <c r="L102" s="73">
        <v>0</v>
      </c>
      <c r="M102" s="73">
        <v>0</v>
      </c>
      <c r="N102" s="73">
        <v>0</v>
      </c>
      <c r="O102" s="73">
        <v>51.239607999999997</v>
      </c>
      <c r="P102" s="73">
        <v>0</v>
      </c>
      <c r="Q102" s="74">
        <f t="shared" si="25"/>
        <v>51.530690489999998</v>
      </c>
      <c r="R102" s="73">
        <v>0</v>
      </c>
      <c r="S102" s="73">
        <v>2.2391643999999999E-2</v>
      </c>
      <c r="T102" s="73">
        <v>0.31585058999999999</v>
      </c>
      <c r="U102" s="73">
        <v>2.2329438000000001E-3</v>
      </c>
      <c r="V102" s="74">
        <f t="shared" si="26"/>
        <v>0.34047517779999997</v>
      </c>
      <c r="W102" s="74">
        <f t="shared" si="27"/>
        <v>54.082172581499997</v>
      </c>
      <c r="X102" s="73">
        <v>-0.74660994999999997</v>
      </c>
    </row>
    <row r="103" spans="2:24" ht="15" thickBot="1" x14ac:dyDescent="0.4">
      <c r="B103" s="41" t="s">
        <v>173</v>
      </c>
      <c r="C103" s="42" t="s">
        <v>30</v>
      </c>
      <c r="D103" s="75">
        <v>0</v>
      </c>
      <c r="E103" s="75">
        <v>0</v>
      </c>
      <c r="F103" s="75">
        <v>0</v>
      </c>
      <c r="G103" s="73">
        <f t="shared" si="28"/>
        <v>0</v>
      </c>
      <c r="H103" s="75">
        <v>0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4">
        <f t="shared" si="25"/>
        <v>0</v>
      </c>
      <c r="R103" s="75">
        <v>0</v>
      </c>
      <c r="S103" s="75">
        <v>0</v>
      </c>
      <c r="T103" s="75">
        <v>0</v>
      </c>
      <c r="U103" s="75">
        <v>0</v>
      </c>
      <c r="V103" s="74">
        <f t="shared" si="26"/>
        <v>0</v>
      </c>
      <c r="W103" s="76">
        <f t="shared" si="27"/>
        <v>0</v>
      </c>
      <c r="X103" s="75">
        <v>0</v>
      </c>
    </row>
    <row r="104" spans="2:24" ht="15" thickBot="1" x14ac:dyDescent="0.4">
      <c r="B104" s="41" t="s">
        <v>174</v>
      </c>
      <c r="C104" s="42" t="s">
        <v>167</v>
      </c>
      <c r="D104" s="73">
        <v>0</v>
      </c>
      <c r="E104" s="73">
        <v>0</v>
      </c>
      <c r="F104" s="73">
        <v>0</v>
      </c>
      <c r="G104" s="73">
        <f t="shared" si="28"/>
        <v>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0</v>
      </c>
      <c r="O104" s="73">
        <v>0</v>
      </c>
      <c r="P104" s="73">
        <v>0</v>
      </c>
      <c r="Q104" s="74">
        <f t="shared" si="25"/>
        <v>0</v>
      </c>
      <c r="R104" s="73">
        <v>0</v>
      </c>
      <c r="S104" s="73">
        <v>0</v>
      </c>
      <c r="T104" s="73">
        <v>0</v>
      </c>
      <c r="U104" s="73">
        <v>0</v>
      </c>
      <c r="V104" s="74">
        <f t="shared" si="26"/>
        <v>0</v>
      </c>
      <c r="W104" s="74">
        <f t="shared" si="27"/>
        <v>0</v>
      </c>
      <c r="X104" s="73">
        <v>0</v>
      </c>
    </row>
    <row r="105" spans="2:24" ht="15" thickBot="1" x14ac:dyDescent="0.4">
      <c r="B105" s="41" t="s">
        <v>175</v>
      </c>
      <c r="C105" s="42" t="s">
        <v>167</v>
      </c>
      <c r="D105" s="75">
        <v>0</v>
      </c>
      <c r="E105" s="75">
        <v>0</v>
      </c>
      <c r="F105" s="75">
        <v>0</v>
      </c>
      <c r="G105" s="73">
        <f t="shared" si="28"/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5">
        <v>0</v>
      </c>
      <c r="Q105" s="74">
        <f t="shared" si="25"/>
        <v>0</v>
      </c>
      <c r="R105" s="75">
        <v>0</v>
      </c>
      <c r="S105" s="75">
        <v>0</v>
      </c>
      <c r="T105" s="75">
        <v>0</v>
      </c>
      <c r="U105" s="75">
        <v>0</v>
      </c>
      <c r="V105" s="74">
        <f t="shared" si="26"/>
        <v>0</v>
      </c>
      <c r="W105" s="76">
        <f t="shared" si="27"/>
        <v>0</v>
      </c>
      <c r="X105" s="75">
        <v>0</v>
      </c>
    </row>
    <row r="106" spans="2:24" ht="15" thickBot="1" x14ac:dyDescent="0.4">
      <c r="B106" s="41" t="s">
        <v>176</v>
      </c>
      <c r="C106" s="42" t="s">
        <v>42</v>
      </c>
      <c r="D106" s="73">
        <v>9.4982683000000001E-4</v>
      </c>
      <c r="E106" s="73">
        <v>2.1536784E-5</v>
      </c>
      <c r="F106" s="73">
        <v>2.9011009000000002E-4</v>
      </c>
      <c r="G106" s="73">
        <f t="shared" si="28"/>
        <v>1.2614737039999999E-3</v>
      </c>
      <c r="H106" s="73">
        <v>5.3590765E-6</v>
      </c>
      <c r="I106" s="73">
        <v>1.3122396999999999E-6</v>
      </c>
      <c r="J106" s="73">
        <v>0</v>
      </c>
      <c r="K106" s="73">
        <v>2.2159139E-4</v>
      </c>
      <c r="L106" s="73">
        <v>0</v>
      </c>
      <c r="M106" s="73">
        <v>0</v>
      </c>
      <c r="N106" s="73">
        <v>0</v>
      </c>
      <c r="O106" s="73">
        <v>1.5033718999999999E-2</v>
      </c>
      <c r="P106" s="73">
        <v>0</v>
      </c>
      <c r="Q106" s="74">
        <f t="shared" si="25"/>
        <v>1.5255310389999999E-2</v>
      </c>
      <c r="R106" s="73">
        <v>0</v>
      </c>
      <c r="S106" s="73">
        <v>3.1513657000000001E-6</v>
      </c>
      <c r="T106" s="73">
        <v>3.7176706000000002E-5</v>
      </c>
      <c r="U106" s="73">
        <v>6.1356217999999996E-6</v>
      </c>
      <c r="V106" s="74">
        <f t="shared" si="26"/>
        <v>4.6463693499999999E-5</v>
      </c>
      <c r="W106" s="74">
        <f t="shared" si="27"/>
        <v>1.6569919103700002E-2</v>
      </c>
      <c r="X106" s="73">
        <v>-3.6832447999999999E-4</v>
      </c>
    </row>
    <row r="107" spans="2:24" ht="15" thickBot="1" x14ac:dyDescent="0.4">
      <c r="B107" s="43" t="s">
        <v>73</v>
      </c>
      <c r="C107" s="44" t="s">
        <v>30</v>
      </c>
      <c r="D107" s="75">
        <v>2.7438173E-2</v>
      </c>
      <c r="E107" s="75">
        <v>1.5230543999999999E-4</v>
      </c>
      <c r="F107" s="75">
        <v>8.8380795000000002E-3</v>
      </c>
      <c r="G107" s="73">
        <f t="shared" si="28"/>
        <v>3.6428557940000002E-2</v>
      </c>
      <c r="H107" s="75">
        <v>3.7898717999999999E-5</v>
      </c>
      <c r="I107" s="75">
        <v>1.3211494000000001E-5</v>
      </c>
      <c r="J107" s="75">
        <v>0</v>
      </c>
      <c r="K107" s="75">
        <v>3.2644303000000001E-3</v>
      </c>
      <c r="L107" s="75">
        <v>0</v>
      </c>
      <c r="M107" s="75">
        <v>0</v>
      </c>
      <c r="N107" s="75">
        <v>0</v>
      </c>
      <c r="O107" s="75">
        <v>1.9813381000000001E-2</v>
      </c>
      <c r="P107" s="75">
        <v>0</v>
      </c>
      <c r="Q107" s="74">
        <f t="shared" si="25"/>
        <v>2.3077811300000001E-2</v>
      </c>
      <c r="R107" s="75">
        <v>0</v>
      </c>
      <c r="S107" s="75">
        <v>2.2815521999999999E-5</v>
      </c>
      <c r="T107" s="75">
        <v>2.3290931000000001E-4</v>
      </c>
      <c r="U107" s="75">
        <v>1.1870031000000001E-3</v>
      </c>
      <c r="V107" s="74">
        <f t="shared" si="26"/>
        <v>1.4427279320000002E-3</v>
      </c>
      <c r="W107" s="76">
        <f t="shared" si="27"/>
        <v>6.1000207384000006E-2</v>
      </c>
      <c r="X107" s="75">
        <v>-2.1238933000000002E-2</v>
      </c>
    </row>
    <row r="108" spans="2:24" ht="15" thickBot="1" x14ac:dyDescent="0.4">
      <c r="B108" s="43" t="s">
        <v>74</v>
      </c>
      <c r="C108" s="44" t="s">
        <v>30</v>
      </c>
      <c r="D108" s="73">
        <v>0.35116283999999998</v>
      </c>
      <c r="E108" s="73">
        <v>1.2040128000000001E-2</v>
      </c>
      <c r="F108" s="73">
        <v>0.11009425</v>
      </c>
      <c r="G108" s="73">
        <f t="shared" si="28"/>
        <v>0.47329721799999996</v>
      </c>
      <c r="H108" s="73">
        <v>2.9959889000000001E-3</v>
      </c>
      <c r="I108" s="73">
        <v>2.8262405E-4</v>
      </c>
      <c r="J108" s="73">
        <v>0</v>
      </c>
      <c r="K108" s="73">
        <v>0.40049846</v>
      </c>
      <c r="L108" s="73">
        <v>0</v>
      </c>
      <c r="M108" s="73">
        <v>0</v>
      </c>
      <c r="N108" s="73">
        <v>0</v>
      </c>
      <c r="O108" s="73">
        <v>0.34510645000000001</v>
      </c>
      <c r="P108" s="73">
        <v>0</v>
      </c>
      <c r="Q108" s="74">
        <f t="shared" si="25"/>
        <v>0.74560490999999995</v>
      </c>
      <c r="R108" s="73">
        <v>0</v>
      </c>
      <c r="S108" s="73">
        <v>9.2786731000000003E-4</v>
      </c>
      <c r="T108" s="73">
        <v>2.5176899999999999E-2</v>
      </c>
      <c r="U108" s="73">
        <v>3.0279933000000002E-3</v>
      </c>
      <c r="V108" s="74">
        <f t="shared" si="26"/>
        <v>2.9132760609999999E-2</v>
      </c>
      <c r="W108" s="74">
        <f t="shared" si="27"/>
        <v>1.2513135015599999</v>
      </c>
      <c r="X108" s="73">
        <v>-0.10831006999999999</v>
      </c>
    </row>
    <row r="109" spans="2:24" ht="15" thickBot="1" x14ac:dyDescent="0.4">
      <c r="B109" s="43" t="s">
        <v>75</v>
      </c>
      <c r="C109" s="44" t="s">
        <v>30</v>
      </c>
      <c r="D109" s="75">
        <v>7.9032684999999999E-6</v>
      </c>
      <c r="E109" s="75">
        <v>1.4244495000000001E-6</v>
      </c>
      <c r="F109" s="75">
        <v>2.8429136000000001E-6</v>
      </c>
      <c r="G109" s="73">
        <f t="shared" si="28"/>
        <v>1.2170631599999999E-5</v>
      </c>
      <c r="H109" s="75">
        <v>3.5445095999999999E-7</v>
      </c>
      <c r="I109" s="75">
        <v>4.3080710000000001E-8</v>
      </c>
      <c r="J109" s="75">
        <v>0</v>
      </c>
      <c r="K109" s="75">
        <v>9.8471348000000002E-6</v>
      </c>
      <c r="L109" s="75">
        <v>0</v>
      </c>
      <c r="M109" s="75">
        <v>0</v>
      </c>
      <c r="N109" s="75">
        <v>0</v>
      </c>
      <c r="O109" s="75">
        <v>6.7882054999999998E-4</v>
      </c>
      <c r="P109" s="75">
        <v>0</v>
      </c>
      <c r="Q109" s="74">
        <f t="shared" si="25"/>
        <v>6.8866768480000003E-4</v>
      </c>
      <c r="R109" s="75">
        <v>0</v>
      </c>
      <c r="S109" s="75">
        <v>1.4776474000000001E-7</v>
      </c>
      <c r="T109" s="75">
        <v>3.0247704999999999E-7</v>
      </c>
      <c r="U109" s="75">
        <v>1.0242757E-8</v>
      </c>
      <c r="V109" s="74">
        <f t="shared" si="26"/>
        <v>4.6048454700000003E-7</v>
      </c>
      <c r="W109" s="76">
        <f t="shared" si="27"/>
        <v>7.0169633261699994E-4</v>
      </c>
      <c r="X109" s="75">
        <v>-1.6401954E-6</v>
      </c>
    </row>
    <row r="110" spans="2:24" ht="15" thickBot="1" x14ac:dyDescent="0.4">
      <c r="B110" s="43" t="s">
        <v>76</v>
      </c>
      <c r="C110" s="44" t="s">
        <v>30</v>
      </c>
      <c r="D110" s="73">
        <v>0</v>
      </c>
      <c r="E110" s="73">
        <v>0</v>
      </c>
      <c r="F110" s="73">
        <v>0</v>
      </c>
      <c r="G110" s="73">
        <f t="shared" si="28"/>
        <v>0</v>
      </c>
      <c r="H110" s="73">
        <v>0</v>
      </c>
      <c r="I110" s="73">
        <v>0</v>
      </c>
      <c r="J110" s="73">
        <v>0</v>
      </c>
      <c r="K110" s="73">
        <v>0</v>
      </c>
      <c r="L110" s="73">
        <v>0</v>
      </c>
      <c r="M110" s="73">
        <v>0</v>
      </c>
      <c r="N110" s="73">
        <v>0</v>
      </c>
      <c r="O110" s="73">
        <v>0</v>
      </c>
      <c r="P110" s="73">
        <v>0</v>
      </c>
      <c r="Q110" s="74">
        <f t="shared" si="25"/>
        <v>0</v>
      </c>
      <c r="R110" s="73">
        <v>0</v>
      </c>
      <c r="S110" s="73">
        <v>0</v>
      </c>
      <c r="T110" s="73">
        <v>0</v>
      </c>
      <c r="U110" s="73">
        <v>0</v>
      </c>
      <c r="V110" s="74">
        <f t="shared" si="26"/>
        <v>0</v>
      </c>
      <c r="W110" s="74">
        <f t="shared" si="27"/>
        <v>0</v>
      </c>
      <c r="X110" s="73">
        <v>0</v>
      </c>
    </row>
    <row r="111" spans="2:24" ht="15" thickBot="1" x14ac:dyDescent="0.4">
      <c r="B111" s="43" t="s">
        <v>177</v>
      </c>
      <c r="C111" s="44" t="s">
        <v>30</v>
      </c>
      <c r="D111" s="75">
        <v>0</v>
      </c>
      <c r="E111" s="75">
        <v>0</v>
      </c>
      <c r="F111" s="75">
        <v>1.2111517E-2</v>
      </c>
      <c r="G111" s="73">
        <f t="shared" si="28"/>
        <v>1.2111517E-2</v>
      </c>
      <c r="H111" s="75">
        <v>0</v>
      </c>
      <c r="I111" s="75">
        <v>4.5969779999999998E-3</v>
      </c>
      <c r="J111" s="75">
        <v>0</v>
      </c>
      <c r="K111" s="75">
        <v>1.2897162000000001E-3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4">
        <f t="shared" si="25"/>
        <v>1.2897162000000001E-3</v>
      </c>
      <c r="R111" s="75">
        <v>0</v>
      </c>
      <c r="S111" s="75">
        <v>0</v>
      </c>
      <c r="T111" s="75">
        <v>2.2155470999999999E-2</v>
      </c>
      <c r="U111" s="75">
        <v>0</v>
      </c>
      <c r="V111" s="74">
        <f t="shared" si="26"/>
        <v>2.2155470999999999E-2</v>
      </c>
      <c r="W111" s="76">
        <f t="shared" si="27"/>
        <v>4.0153682199999999E-2</v>
      </c>
      <c r="X111" s="75">
        <v>-2.038509E-3</v>
      </c>
    </row>
    <row r="112" spans="2:24" ht="15" thickBot="1" x14ac:dyDescent="0.4">
      <c r="B112" s="43" t="s">
        <v>178</v>
      </c>
      <c r="C112" s="44" t="s">
        <v>30</v>
      </c>
      <c r="D112" s="73">
        <v>0</v>
      </c>
      <c r="E112" s="73">
        <v>0</v>
      </c>
      <c r="F112" s="73">
        <v>0</v>
      </c>
      <c r="G112" s="73">
        <f t="shared" si="28"/>
        <v>0</v>
      </c>
      <c r="H112" s="73">
        <v>0</v>
      </c>
      <c r="I112" s="73">
        <v>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0</v>
      </c>
      <c r="P112" s="73">
        <v>0</v>
      </c>
      <c r="Q112" s="74">
        <f t="shared" si="25"/>
        <v>0</v>
      </c>
      <c r="R112" s="73">
        <v>0</v>
      </c>
      <c r="S112" s="73">
        <v>0</v>
      </c>
      <c r="T112" s="73">
        <v>0</v>
      </c>
      <c r="U112" s="73">
        <v>0</v>
      </c>
      <c r="V112" s="74">
        <f t="shared" si="26"/>
        <v>0</v>
      </c>
      <c r="W112" s="74">
        <f t="shared" si="27"/>
        <v>0</v>
      </c>
      <c r="X112" s="73">
        <v>0</v>
      </c>
    </row>
    <row r="113" spans="2:24" ht="15" thickBot="1" x14ac:dyDescent="0.4">
      <c r="B113" s="43" t="s">
        <v>77</v>
      </c>
      <c r="C113" s="44" t="s">
        <v>41</v>
      </c>
      <c r="D113" s="75">
        <v>0</v>
      </c>
      <c r="E113" s="75">
        <v>0</v>
      </c>
      <c r="F113" s="75">
        <v>0</v>
      </c>
      <c r="G113" s="73">
        <f t="shared" si="28"/>
        <v>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4">
        <f t="shared" si="25"/>
        <v>0</v>
      </c>
      <c r="R113" s="75">
        <v>0</v>
      </c>
      <c r="S113" s="75">
        <v>0</v>
      </c>
      <c r="T113" s="75">
        <v>0</v>
      </c>
      <c r="U113" s="75">
        <v>0</v>
      </c>
      <c r="V113" s="74">
        <f t="shared" si="26"/>
        <v>0</v>
      </c>
      <c r="W113" s="76">
        <f t="shared" si="27"/>
        <v>0</v>
      </c>
      <c r="X113" s="75">
        <v>0</v>
      </c>
    </row>
    <row r="114" spans="2:24" ht="15" thickBot="1" x14ac:dyDescent="0.4">
      <c r="B114" s="43" t="s">
        <v>179</v>
      </c>
      <c r="C114" s="44" t="s">
        <v>167</v>
      </c>
      <c r="D114" s="73">
        <v>1.5177708000000001</v>
      </c>
      <c r="E114" s="73">
        <v>0.21358034000000001</v>
      </c>
      <c r="F114" s="73">
        <v>0.78356999000000005</v>
      </c>
      <c r="G114" s="73">
        <f t="shared" si="28"/>
        <v>2.5149211300000003</v>
      </c>
      <c r="H114" s="73">
        <v>5.3145974999999998E-2</v>
      </c>
      <c r="I114" s="73">
        <v>5.5187112999999996E-3</v>
      </c>
      <c r="J114" s="73">
        <v>0</v>
      </c>
      <c r="K114" s="73">
        <v>0.32778912999999998</v>
      </c>
      <c r="L114" s="73">
        <v>0</v>
      </c>
      <c r="M114" s="73">
        <v>0</v>
      </c>
      <c r="N114" s="73">
        <v>0</v>
      </c>
      <c r="O114" s="73">
        <v>55.408813000000002</v>
      </c>
      <c r="P114" s="73">
        <v>0</v>
      </c>
      <c r="Q114" s="74">
        <f t="shared" si="25"/>
        <v>55.736602130000001</v>
      </c>
      <c r="R114" s="73">
        <v>0</v>
      </c>
      <c r="S114" s="73">
        <v>2.2866774999999999E-2</v>
      </c>
      <c r="T114" s="73">
        <v>0.32036385000000001</v>
      </c>
      <c r="U114" s="73">
        <v>2.3891576E-3</v>
      </c>
      <c r="V114" s="74">
        <f t="shared" si="26"/>
        <v>0.34561978260000004</v>
      </c>
      <c r="W114" s="74">
        <f t="shared" si="27"/>
        <v>58.655807728900001</v>
      </c>
      <c r="X114" s="73">
        <v>-0.95486753999999996</v>
      </c>
    </row>
    <row r="115" spans="2:24" ht="15" thickBot="1" x14ac:dyDescent="0.4">
      <c r="B115" s="43" t="s">
        <v>180</v>
      </c>
      <c r="C115" s="44" t="s">
        <v>30</v>
      </c>
      <c r="D115" s="75">
        <v>0</v>
      </c>
      <c r="E115" s="75">
        <v>0</v>
      </c>
      <c r="F115" s="75">
        <v>0</v>
      </c>
      <c r="G115" s="73">
        <f t="shared" si="28"/>
        <v>0</v>
      </c>
      <c r="H115" s="75">
        <v>0</v>
      </c>
      <c r="I115" s="75">
        <v>0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4">
        <f t="shared" si="25"/>
        <v>0</v>
      </c>
      <c r="R115" s="75">
        <v>0</v>
      </c>
      <c r="S115" s="75">
        <v>0</v>
      </c>
      <c r="T115" s="75">
        <v>0</v>
      </c>
      <c r="U115" s="75">
        <v>0</v>
      </c>
      <c r="V115" s="74">
        <f t="shared" si="26"/>
        <v>0</v>
      </c>
      <c r="W115" s="76">
        <f t="shared" si="27"/>
        <v>0</v>
      </c>
      <c r="X115" s="75">
        <v>0</v>
      </c>
    </row>
    <row r="116" spans="2:24" ht="15" thickBot="1" x14ac:dyDescent="0.4">
      <c r="B116" s="43" t="s">
        <v>181</v>
      </c>
      <c r="C116" s="44" t="s">
        <v>30</v>
      </c>
      <c r="D116" s="73">
        <v>0</v>
      </c>
      <c r="E116" s="73">
        <v>0</v>
      </c>
      <c r="F116" s="73">
        <v>0</v>
      </c>
      <c r="G116" s="73">
        <f t="shared" si="28"/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4">
        <f t="shared" si="25"/>
        <v>0</v>
      </c>
      <c r="R116" s="73">
        <v>0</v>
      </c>
      <c r="S116" s="73">
        <v>0</v>
      </c>
      <c r="T116" s="73">
        <v>0</v>
      </c>
      <c r="U116" s="73">
        <v>0</v>
      </c>
      <c r="V116" s="74">
        <f t="shared" si="26"/>
        <v>0</v>
      </c>
      <c r="W116" s="74">
        <f t="shared" si="27"/>
        <v>0</v>
      </c>
      <c r="X116" s="73">
        <v>0</v>
      </c>
    </row>
    <row r="117" spans="2:24" ht="15" thickBot="1" x14ac:dyDescent="0.4">
      <c r="B117" s="43" t="s">
        <v>182</v>
      </c>
      <c r="C117" s="44" t="s">
        <v>134</v>
      </c>
      <c r="D117" s="75">
        <v>0.11758944</v>
      </c>
      <c r="E117" s="75">
        <v>1.3788432999999999E-2</v>
      </c>
      <c r="F117" s="75">
        <v>4.5975191999999998E-2</v>
      </c>
      <c r="G117" s="73">
        <f t="shared" si="28"/>
        <v>0.177353065</v>
      </c>
      <c r="H117" s="75">
        <v>3.4310260999999998E-3</v>
      </c>
      <c r="I117" s="75">
        <v>3.7707495999999999E-4</v>
      </c>
      <c r="J117" s="75">
        <v>0</v>
      </c>
      <c r="K117" s="75">
        <v>2.6215596000000001E-2</v>
      </c>
      <c r="L117" s="75">
        <v>0</v>
      </c>
      <c r="M117" s="75">
        <v>0</v>
      </c>
      <c r="N117" s="75">
        <v>0</v>
      </c>
      <c r="O117" s="75">
        <v>0.36578744000000002</v>
      </c>
      <c r="P117" s="75">
        <v>0</v>
      </c>
      <c r="Q117" s="74">
        <f t="shared" si="25"/>
        <v>0.39200303600000003</v>
      </c>
      <c r="R117" s="75">
        <v>0</v>
      </c>
      <c r="S117" s="75">
        <v>1.4892385000000001E-3</v>
      </c>
      <c r="T117" s="75">
        <v>2.5158544000000001E-2</v>
      </c>
      <c r="U117" s="75">
        <v>2.4219659000000002E-3</v>
      </c>
      <c r="V117" s="74">
        <f t="shared" si="26"/>
        <v>2.9069748400000001E-2</v>
      </c>
      <c r="W117" s="76">
        <f t="shared" si="27"/>
        <v>0.60223395046000006</v>
      </c>
      <c r="X117" s="75">
        <v>-7.0343712000000003E-2</v>
      </c>
    </row>
    <row r="118" spans="2:24" ht="15" thickBot="1" x14ac:dyDescent="0.4">
      <c r="B118" s="43" t="s">
        <v>183</v>
      </c>
      <c r="C118" s="44" t="s">
        <v>184</v>
      </c>
      <c r="D118" s="73">
        <v>1.0248954E-3</v>
      </c>
      <c r="E118" s="73">
        <v>4.3901084000000002E-5</v>
      </c>
      <c r="F118" s="73">
        <v>3.2708179E-4</v>
      </c>
      <c r="G118" s="73">
        <f t="shared" si="28"/>
        <v>1.3958782739999999E-3</v>
      </c>
      <c r="H118" s="73">
        <v>1.0924067000000001E-5</v>
      </c>
      <c r="I118" s="73">
        <v>1.0156969000000001E-6</v>
      </c>
      <c r="J118" s="73">
        <v>0</v>
      </c>
      <c r="K118" s="73">
        <v>3.4703715999999998E-4</v>
      </c>
      <c r="L118" s="73">
        <v>0</v>
      </c>
      <c r="M118" s="73">
        <v>0</v>
      </c>
      <c r="N118" s="73">
        <v>0</v>
      </c>
      <c r="O118" s="73">
        <v>1.8773862000000001E-3</v>
      </c>
      <c r="P118" s="73">
        <v>0</v>
      </c>
      <c r="Q118" s="74">
        <f t="shared" si="25"/>
        <v>2.22442336E-3</v>
      </c>
      <c r="R118" s="73">
        <v>0</v>
      </c>
      <c r="S118" s="73">
        <v>4.6221574E-6</v>
      </c>
      <c r="T118" s="73">
        <v>5.0628648000000003E-5</v>
      </c>
      <c r="U118" s="73">
        <v>1.2658851E-6</v>
      </c>
      <c r="V118" s="74">
        <f t="shared" si="26"/>
        <v>5.6516690500000005E-5</v>
      </c>
      <c r="W118" s="74">
        <f t="shared" si="27"/>
        <v>3.6887580883999999E-3</v>
      </c>
      <c r="X118" s="73">
        <v>-5.2062965E-4</v>
      </c>
    </row>
    <row r="119" spans="2:24" ht="15" thickBot="1" x14ac:dyDescent="0.4">
      <c r="B119" s="43" t="s">
        <v>185</v>
      </c>
      <c r="C119" s="44" t="s">
        <v>186</v>
      </c>
      <c r="D119" s="75">
        <v>3.6589404999999998E-4</v>
      </c>
      <c r="E119" s="75">
        <v>9.7737608999999995E-6</v>
      </c>
      <c r="F119" s="75">
        <v>1.2051539999999999E-4</v>
      </c>
      <c r="G119" s="73">
        <f t="shared" si="28"/>
        <v>4.9618321090000002E-4</v>
      </c>
      <c r="H119" s="75">
        <v>2.4320405000000001E-6</v>
      </c>
      <c r="I119" s="75">
        <v>7.4973223000000002E-7</v>
      </c>
      <c r="J119" s="75">
        <v>0</v>
      </c>
      <c r="K119" s="75">
        <v>1.8049915999999999E-4</v>
      </c>
      <c r="L119" s="75">
        <v>0</v>
      </c>
      <c r="M119" s="75">
        <v>0</v>
      </c>
      <c r="N119" s="75">
        <v>0</v>
      </c>
      <c r="O119" s="75">
        <v>6.0071180000000003E-4</v>
      </c>
      <c r="P119" s="75">
        <v>0</v>
      </c>
      <c r="Q119" s="74">
        <f t="shared" si="25"/>
        <v>7.8121096000000002E-4</v>
      </c>
      <c r="R119" s="75">
        <v>0</v>
      </c>
      <c r="S119" s="75">
        <v>1.1136067999999999E-6</v>
      </c>
      <c r="T119" s="75">
        <v>4.4582997999999998E-5</v>
      </c>
      <c r="U119" s="75">
        <v>8.8322491000000006E-6</v>
      </c>
      <c r="V119" s="74">
        <f t="shared" si="26"/>
        <v>5.4528853899999995E-5</v>
      </c>
      <c r="W119" s="76">
        <f t="shared" si="27"/>
        <v>1.3351047975300001E-3</v>
      </c>
      <c r="X119" s="75">
        <v>-1.7333202999999999E-4</v>
      </c>
    </row>
    <row r="120" spans="2:24" ht="15" thickBot="1" x14ac:dyDescent="0.4">
      <c r="B120" s="43" t="s">
        <v>187</v>
      </c>
      <c r="C120" s="44" t="s">
        <v>188</v>
      </c>
      <c r="D120" s="73">
        <v>1.1705096E-4</v>
      </c>
      <c r="E120" s="73">
        <v>7.1095172E-6</v>
      </c>
      <c r="F120" s="73">
        <v>4.8093985000000003E-5</v>
      </c>
      <c r="G120" s="73">
        <f t="shared" si="28"/>
        <v>1.722544622E-4</v>
      </c>
      <c r="H120" s="73">
        <v>1.7690870999999999E-6</v>
      </c>
      <c r="I120" s="73">
        <v>1.8569606E-7</v>
      </c>
      <c r="J120" s="73">
        <v>0</v>
      </c>
      <c r="K120" s="73">
        <v>2.3389178999999999E-5</v>
      </c>
      <c r="L120" s="73">
        <v>0</v>
      </c>
      <c r="M120" s="73">
        <v>0</v>
      </c>
      <c r="N120" s="73">
        <v>0</v>
      </c>
      <c r="O120" s="73">
        <v>1.434513E-4</v>
      </c>
      <c r="P120" s="73">
        <v>0</v>
      </c>
      <c r="Q120" s="74">
        <f t="shared" si="25"/>
        <v>1.6684047900000001E-4</v>
      </c>
      <c r="R120" s="73">
        <v>0</v>
      </c>
      <c r="S120" s="73">
        <v>7.3662439999999996E-7</v>
      </c>
      <c r="T120" s="73">
        <v>3.3071275999999997E-5</v>
      </c>
      <c r="U120" s="73">
        <v>5.0702162000000005E-7</v>
      </c>
      <c r="V120" s="74">
        <f t="shared" si="26"/>
        <v>3.4314922019999999E-5</v>
      </c>
      <c r="W120" s="74">
        <f t="shared" si="27"/>
        <v>3.7536464638000003E-4</v>
      </c>
      <c r="X120" s="73">
        <v>-6.5836189000000002E-5</v>
      </c>
    </row>
    <row r="121" spans="2:24" ht="15" thickBot="1" x14ac:dyDescent="0.4">
      <c r="B121" s="43" t="s">
        <v>189</v>
      </c>
      <c r="C121" s="44" t="s">
        <v>190</v>
      </c>
      <c r="D121" s="75">
        <v>6.5120060000000001E-9</v>
      </c>
      <c r="E121" s="75">
        <v>2.5550709999999999E-9</v>
      </c>
      <c r="F121" s="75">
        <v>2.6142236E-9</v>
      </c>
      <c r="G121" s="73">
        <f t="shared" si="28"/>
        <v>1.1681300599999999E-8</v>
      </c>
      <c r="H121" s="75">
        <v>6.3578763000000002E-10</v>
      </c>
      <c r="I121" s="75">
        <v>5.0570074999999998E-11</v>
      </c>
      <c r="J121" s="75">
        <v>0</v>
      </c>
      <c r="K121" s="75">
        <v>1.4804663E-9</v>
      </c>
      <c r="L121" s="75">
        <v>0</v>
      </c>
      <c r="M121" s="75">
        <v>0</v>
      </c>
      <c r="N121" s="75">
        <v>0</v>
      </c>
      <c r="O121" s="75">
        <v>3.3789192999999998E-8</v>
      </c>
      <c r="P121" s="75">
        <v>0</v>
      </c>
      <c r="Q121" s="74">
        <f t="shared" si="25"/>
        <v>3.5269659299999996E-8</v>
      </c>
      <c r="R121" s="75">
        <v>0</v>
      </c>
      <c r="S121" s="75">
        <v>2.6089162999999999E-10</v>
      </c>
      <c r="T121" s="75">
        <v>1.2318575E-9</v>
      </c>
      <c r="U121" s="75">
        <v>2.340475E-11</v>
      </c>
      <c r="V121" s="74">
        <f t="shared" si="26"/>
        <v>1.5161538799999999E-9</v>
      </c>
      <c r="W121" s="76">
        <f t="shared" si="27"/>
        <v>4.9153471484999993E-8</v>
      </c>
      <c r="X121" s="75">
        <v>-2.8019306999999999E-9</v>
      </c>
    </row>
    <row r="122" spans="2:24" ht="15" thickBot="1" x14ac:dyDescent="0.4">
      <c r="B122" s="43" t="s">
        <v>191</v>
      </c>
      <c r="C122" s="44" t="s">
        <v>151</v>
      </c>
      <c r="D122" s="73">
        <v>9.5886070000000008E-6</v>
      </c>
      <c r="E122" s="73">
        <v>4.8442408000000002E-8</v>
      </c>
      <c r="F122" s="73">
        <v>1.8035195999999999E-6</v>
      </c>
      <c r="G122" s="73">
        <f t="shared" si="28"/>
        <v>1.1440569008000001E-5</v>
      </c>
      <c r="H122" s="73">
        <v>1.2054101000000001E-8</v>
      </c>
      <c r="I122" s="73">
        <v>1.8312359999999999E-9</v>
      </c>
      <c r="J122" s="73">
        <v>0</v>
      </c>
      <c r="K122" s="73">
        <v>3.1307028999999999E-6</v>
      </c>
      <c r="L122" s="73">
        <v>0</v>
      </c>
      <c r="M122" s="73">
        <v>0</v>
      </c>
      <c r="N122" s="73">
        <v>0</v>
      </c>
      <c r="O122" s="73">
        <v>1.4584983E-5</v>
      </c>
      <c r="P122" s="73">
        <v>0</v>
      </c>
      <c r="Q122" s="74">
        <f t="shared" si="25"/>
        <v>1.7715685900000001E-5</v>
      </c>
      <c r="R122" s="73">
        <v>0</v>
      </c>
      <c r="S122" s="73">
        <v>9.3589683999999995E-9</v>
      </c>
      <c r="T122" s="73">
        <v>1.0482948E-8</v>
      </c>
      <c r="U122" s="73">
        <v>5.9376933000000002E-10</v>
      </c>
      <c r="V122" s="74">
        <f t="shared" si="26"/>
        <v>2.043568573E-8</v>
      </c>
      <c r="W122" s="74">
        <f t="shared" si="27"/>
        <v>2.919057593073E-5</v>
      </c>
      <c r="X122" s="73">
        <v>-4.1612672999999998E-6</v>
      </c>
    </row>
    <row r="123" spans="2:24" ht="15" thickBot="1" x14ac:dyDescent="0.4">
      <c r="B123" s="43" t="s">
        <v>192</v>
      </c>
      <c r="C123" s="44" t="s">
        <v>41</v>
      </c>
      <c r="D123" s="75">
        <v>1.3810944000000001</v>
      </c>
      <c r="E123" s="75">
        <v>0.21062533</v>
      </c>
      <c r="F123" s="75">
        <v>0.56353259</v>
      </c>
      <c r="G123" s="73">
        <f t="shared" si="28"/>
        <v>2.1552523200000002</v>
      </c>
      <c r="H123" s="75">
        <v>5.2410669E-2</v>
      </c>
      <c r="I123" s="75">
        <v>5.3362948000000004E-3</v>
      </c>
      <c r="J123" s="75">
        <v>0</v>
      </c>
      <c r="K123" s="75">
        <v>0.29134447000000002</v>
      </c>
      <c r="L123" s="75">
        <v>0</v>
      </c>
      <c r="M123" s="75">
        <v>0</v>
      </c>
      <c r="N123" s="75">
        <v>0</v>
      </c>
      <c r="O123" s="75">
        <v>51.241708000000003</v>
      </c>
      <c r="P123" s="75">
        <v>0</v>
      </c>
      <c r="Q123" s="74">
        <f t="shared" si="25"/>
        <v>51.533052470000001</v>
      </c>
      <c r="R123" s="75">
        <v>0</v>
      </c>
      <c r="S123" s="75">
        <v>2.2393252999999998E-2</v>
      </c>
      <c r="T123" s="75">
        <v>0.31643969999999999</v>
      </c>
      <c r="U123" s="75">
        <v>2.2332542000000001E-3</v>
      </c>
      <c r="V123" s="74">
        <f t="shared" si="26"/>
        <v>0.34106620719999997</v>
      </c>
      <c r="W123" s="76">
        <f t="shared" si="27"/>
        <v>54.087117960999997</v>
      </c>
      <c r="X123" s="75">
        <v>-0.74753932000000001</v>
      </c>
    </row>
  </sheetData>
  <mergeCells count="8">
    <mergeCell ref="D28:G28"/>
    <mergeCell ref="J28:Q28"/>
    <mergeCell ref="R28:V28"/>
    <mergeCell ref="E19:F19"/>
    <mergeCell ref="C14:D14"/>
    <mergeCell ref="E14:F14"/>
    <mergeCell ref="C15:D15"/>
    <mergeCell ref="E15:F15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List Box 1">
              <controlPr locked="0"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List Box 2">
              <controlPr locked="0"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Cadre de validité</vt:lpstr>
      <vt:lpstr>Impacts Unité Fonctionnelle</vt:lpstr>
      <vt:lpstr>Impacts Débit du projet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Bordas</dc:creator>
  <cp:lastModifiedBy>Ivan Bordas</cp:lastModifiedBy>
  <dcterms:created xsi:type="dcterms:W3CDTF">2018-06-11T08:45:15Z</dcterms:created>
  <dcterms:modified xsi:type="dcterms:W3CDTF">2024-03-28T14:19:43Z</dcterms:modified>
</cp:coreProperties>
</file>