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013-R et D\02-Collaboratifs\Projets Produits\PEP\0-Réalisation des PEP\TEDH-V C4 ECOWATT_TBP\PEP 2024\MVN\"/>
    </mc:Choice>
  </mc:AlternateContent>
  <xr:revisionPtr revIDLastSave="0" documentId="13_ncr:1_{892BCA50-6511-4ABD-B625-3DDD9A2CA258}" xr6:coauthVersionLast="47" xr6:coauthVersionMax="47" xr10:uidLastSave="{00000000-0000-0000-0000-000000000000}"/>
  <bookViews>
    <workbookView xWindow="62520" yWindow="-45" windowWidth="29040" windowHeight="15720" xr2:uid="{00000000-000D-0000-FFFF-FFFF00000000}"/>
  </bookViews>
  <sheets>
    <sheet name="Sommaire" sheetId="1" r:id="rId1"/>
    <sheet name="Cadre de validité" sheetId="2" r:id="rId2"/>
    <sheet name="Impacts Unité Fonctionnelle" sheetId="3" r:id="rId3"/>
    <sheet name="Impacts Débit du projet" sheetId="7" r:id="rId4"/>
    <sheet name="data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3" l="1"/>
  <c r="M76" i="3"/>
  <c r="L76" i="3"/>
  <c r="K76" i="3"/>
  <c r="N75" i="3"/>
  <c r="M75" i="3"/>
  <c r="L75" i="3"/>
  <c r="K75" i="3"/>
  <c r="N74" i="3"/>
  <c r="M74" i="3"/>
  <c r="L74" i="3"/>
  <c r="K74" i="3"/>
  <c r="N73" i="3"/>
  <c r="M73" i="3"/>
  <c r="L73" i="3"/>
  <c r="K73" i="3"/>
  <c r="N72" i="3"/>
  <c r="M72" i="3"/>
  <c r="L72" i="3"/>
  <c r="K72" i="3"/>
  <c r="N71" i="3"/>
  <c r="M71" i="3"/>
  <c r="L71" i="3"/>
  <c r="K71" i="3"/>
  <c r="N70" i="3"/>
  <c r="M70" i="3"/>
  <c r="L70" i="3"/>
  <c r="K70" i="3"/>
  <c r="K69" i="3"/>
  <c r="K68" i="3"/>
  <c r="N67" i="3"/>
  <c r="M67" i="3"/>
  <c r="L67" i="3"/>
  <c r="K67" i="3"/>
  <c r="N66" i="3"/>
  <c r="M66" i="3"/>
  <c r="L66" i="3"/>
  <c r="K66" i="3"/>
  <c r="N65" i="3"/>
  <c r="M65" i="3"/>
  <c r="L65" i="3"/>
  <c r="K65" i="3"/>
  <c r="N64" i="3"/>
  <c r="M64" i="3"/>
  <c r="L64" i="3"/>
  <c r="K64" i="3"/>
  <c r="N63" i="3"/>
  <c r="M63" i="3"/>
  <c r="L63" i="3"/>
  <c r="K63" i="3"/>
  <c r="N62" i="3"/>
  <c r="M62" i="3"/>
  <c r="L62" i="3"/>
  <c r="K62" i="3"/>
  <c r="N61" i="3"/>
  <c r="M61" i="3"/>
  <c r="L61" i="3"/>
  <c r="K61" i="3"/>
  <c r="N60" i="3"/>
  <c r="M60" i="3"/>
  <c r="L60" i="3"/>
  <c r="K60" i="3"/>
  <c r="N59" i="3"/>
  <c r="M59" i="3"/>
  <c r="L59" i="3"/>
  <c r="K59" i="3"/>
  <c r="N58" i="3"/>
  <c r="M58" i="3"/>
  <c r="L58" i="3"/>
  <c r="K58" i="3"/>
  <c r="N57" i="3"/>
  <c r="M57" i="3"/>
  <c r="L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L53" i="3"/>
  <c r="K53" i="3"/>
  <c r="N52" i="3"/>
  <c r="M52" i="3"/>
  <c r="L52" i="3"/>
  <c r="K52" i="3"/>
  <c r="N51" i="3"/>
  <c r="M51" i="3"/>
  <c r="L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43" i="3"/>
  <c r="M43" i="3"/>
  <c r="L43" i="3"/>
  <c r="K43" i="3"/>
  <c r="N42" i="3"/>
  <c r="M42" i="3"/>
  <c r="L42" i="3"/>
  <c r="K42" i="3"/>
  <c r="N41" i="3"/>
  <c r="M41" i="3"/>
  <c r="L41" i="3"/>
  <c r="K41" i="3"/>
  <c r="N40" i="3"/>
  <c r="M40" i="3"/>
  <c r="L40" i="3"/>
  <c r="K40" i="3"/>
  <c r="N39" i="3"/>
  <c r="M39" i="3"/>
  <c r="L39" i="3"/>
  <c r="K39" i="3"/>
  <c r="N38" i="3"/>
  <c r="M38" i="3"/>
  <c r="L38" i="3"/>
  <c r="K38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E19" i="7" l="1"/>
  <c r="E17" i="7"/>
  <c r="E18" i="3" l="1"/>
  <c r="E16" i="3"/>
  <c r="D29" i="8"/>
  <c r="D18" i="8"/>
  <c r="F7" i="8"/>
  <c r="E16" i="7"/>
  <c r="E15" i="7"/>
  <c r="E18" i="7" l="1"/>
  <c r="E17" i="3"/>
  <c r="C18" i="3"/>
  <c r="C14" i="3" l="1"/>
  <c r="B12" i="8"/>
  <c r="F25" i="3" s="1"/>
  <c r="B23" i="8"/>
  <c r="E29" i="8"/>
  <c r="F29" i="8"/>
  <c r="B34" i="8"/>
  <c r="E18" i="8"/>
  <c r="F18" i="8"/>
  <c r="I18" i="8"/>
  <c r="J18" i="8"/>
  <c r="K18" i="8"/>
  <c r="L18" i="8"/>
  <c r="M18" i="8"/>
  <c r="N18" i="8"/>
  <c r="O18" i="8"/>
  <c r="P18" i="8"/>
  <c r="R18" i="8"/>
  <c r="S18" i="8"/>
  <c r="T18" i="8"/>
  <c r="G29" i="8"/>
  <c r="G18" i="8" l="1"/>
  <c r="G27" i="7" l="1"/>
  <c r="K71" i="7" l="1"/>
  <c r="M70" i="7"/>
  <c r="K67" i="7"/>
  <c r="M66" i="7"/>
  <c r="N65" i="7"/>
  <c r="L61" i="7"/>
  <c r="K57" i="7"/>
  <c r="L56" i="7"/>
  <c r="M55" i="7"/>
  <c r="L52" i="7"/>
  <c r="M51" i="7"/>
  <c r="K47" i="7"/>
  <c r="L46" i="7"/>
  <c r="M45" i="7"/>
  <c r="K41" i="7"/>
  <c r="L40" i="7"/>
  <c r="N39" i="7"/>
  <c r="L70" i="7"/>
  <c r="N69" i="7"/>
  <c r="L66" i="7"/>
  <c r="M65" i="7"/>
  <c r="N64" i="7"/>
  <c r="K61" i="7"/>
  <c r="N60" i="7"/>
  <c r="K56" i="7"/>
  <c r="L55" i="7"/>
  <c r="N54" i="7"/>
  <c r="K52" i="7"/>
  <c r="L51" i="7"/>
  <c r="N50" i="7"/>
  <c r="K46" i="7"/>
  <c r="L45" i="7"/>
  <c r="N44" i="7"/>
  <c r="K40" i="7"/>
  <c r="M39" i="7"/>
  <c r="N38" i="7"/>
  <c r="K70" i="7"/>
  <c r="M69" i="7"/>
  <c r="K66" i="7"/>
  <c r="L65" i="7"/>
  <c r="M64" i="7"/>
  <c r="N63" i="7"/>
  <c r="M60" i="7"/>
  <c r="N59" i="7"/>
  <c r="K55" i="7"/>
  <c r="M54" i="7"/>
  <c r="K51" i="7"/>
  <c r="M50" i="7"/>
  <c r="N49" i="7"/>
  <c r="K75" i="7"/>
  <c r="N73" i="7"/>
  <c r="L69" i="7"/>
  <c r="K65" i="7"/>
  <c r="L64" i="7"/>
  <c r="M63" i="7"/>
  <c r="L60" i="7"/>
  <c r="M59" i="7"/>
  <c r="L54" i="7"/>
  <c r="N53" i="7"/>
  <c r="L50" i="7"/>
  <c r="M49" i="7"/>
  <c r="N48" i="7"/>
  <c r="L44" i="7"/>
  <c r="M43" i="7"/>
  <c r="K39" i="7"/>
  <c r="L38" i="7"/>
  <c r="M37" i="7"/>
  <c r="M73" i="7"/>
  <c r="N72" i="7"/>
  <c r="K69" i="7"/>
  <c r="K64" i="7"/>
  <c r="L63" i="7"/>
  <c r="N62" i="7"/>
  <c r="K60" i="7"/>
  <c r="L59" i="7"/>
  <c r="N58" i="7"/>
  <c r="K54" i="7"/>
  <c r="M53" i="7"/>
  <c r="K50" i="7"/>
  <c r="L49" i="7"/>
  <c r="M48" i="7"/>
  <c r="K44" i="7"/>
  <c r="L43" i="7"/>
  <c r="K74" i="7"/>
  <c r="L73" i="7"/>
  <c r="M72" i="7"/>
  <c r="N71" i="7"/>
  <c r="K63" i="7"/>
  <c r="M62" i="7"/>
  <c r="K59" i="7"/>
  <c r="M58" i="7"/>
  <c r="N57" i="7"/>
  <c r="L53" i="7"/>
  <c r="K49" i="7"/>
  <c r="L48" i="7"/>
  <c r="N47" i="7"/>
  <c r="K43" i="7"/>
  <c r="M42" i="7"/>
  <c r="N41" i="7"/>
  <c r="K73" i="7"/>
  <c r="L72" i="7"/>
  <c r="M71" i="7"/>
  <c r="L62" i="7"/>
  <c r="N61" i="7"/>
  <c r="L58" i="7"/>
  <c r="M57" i="7"/>
  <c r="N56" i="7"/>
  <c r="K53" i="7"/>
  <c r="N52" i="7"/>
  <c r="K48" i="7"/>
  <c r="M47" i="7"/>
  <c r="N46" i="7"/>
  <c r="L42" i="7"/>
  <c r="M41" i="7"/>
  <c r="N40" i="7"/>
  <c r="L71" i="7"/>
  <c r="K32" i="7"/>
  <c r="L31" i="7"/>
  <c r="N30" i="7"/>
  <c r="L30" i="7"/>
  <c r="L37" i="7"/>
  <c r="L36" i="7"/>
  <c r="M35" i="7"/>
  <c r="N34" i="7"/>
  <c r="M61" i="7"/>
  <c r="N43" i="7"/>
  <c r="L33" i="7"/>
  <c r="N31" i="7"/>
  <c r="M56" i="7"/>
  <c r="M46" i="7"/>
  <c r="M40" i="7"/>
  <c r="N36" i="7"/>
  <c r="K31" i="7"/>
  <c r="M30" i="7"/>
  <c r="N55" i="7"/>
  <c r="K38" i="7"/>
  <c r="K30" i="7"/>
  <c r="N45" i="7"/>
  <c r="K35" i="7"/>
  <c r="M33" i="7"/>
  <c r="K45" i="7"/>
  <c r="K68" i="7"/>
  <c r="M31" i="7"/>
  <c r="N70" i="7"/>
  <c r="M52" i="7"/>
  <c r="M44" i="7"/>
  <c r="L39" i="7"/>
  <c r="M38" i="7"/>
  <c r="N37" i="7"/>
  <c r="M36" i="7"/>
  <c r="N35" i="7"/>
  <c r="N66" i="7"/>
  <c r="L41" i="7"/>
  <c r="N32" i="7"/>
  <c r="L57" i="7"/>
  <c r="L32" i="7"/>
  <c r="K62" i="7"/>
  <c r="N51" i="7"/>
  <c r="N42" i="7"/>
  <c r="K37" i="7"/>
  <c r="K36" i="7"/>
  <c r="L35" i="7"/>
  <c r="M34" i="7"/>
  <c r="N33" i="7"/>
  <c r="K58" i="7"/>
  <c r="L47" i="7"/>
  <c r="K42" i="7"/>
  <c r="L34" i="7"/>
  <c r="K72" i="7"/>
  <c r="K34" i="7"/>
  <c r="M32" i="7"/>
  <c r="K33" i="7"/>
  <c r="A2" i="3" l="1"/>
  <c r="A1" i="3"/>
  <c r="A2" i="7" l="1"/>
  <c r="A1" i="7"/>
  <c r="C19" i="7" l="1"/>
  <c r="C18" i="7"/>
  <c r="C17" i="7"/>
  <c r="C16" i="7"/>
  <c r="C15" i="7"/>
  <c r="F25" i="7" l="1"/>
  <c r="H25" i="7"/>
  <c r="E25" i="7"/>
  <c r="C25" i="7"/>
  <c r="D25" i="7"/>
  <c r="H30" i="7" l="1"/>
  <c r="H33" i="7"/>
  <c r="H69" i="7"/>
  <c r="H63" i="7"/>
  <c r="H71" i="7"/>
  <c r="H39" i="7"/>
  <c r="H64" i="7"/>
  <c r="H59" i="7"/>
  <c r="H53" i="7"/>
  <c r="H41" i="7"/>
  <c r="H61" i="7"/>
  <c r="H45" i="7"/>
  <c r="H65" i="7"/>
  <c r="H35" i="7"/>
  <c r="H44" i="7"/>
  <c r="H62" i="7"/>
  <c r="H58" i="7"/>
  <c r="H46" i="7"/>
  <c r="H40" i="7"/>
  <c r="H50" i="7"/>
  <c r="H42" i="7"/>
  <c r="H43" i="7"/>
  <c r="H55" i="7"/>
  <c r="H37" i="7"/>
  <c r="H31" i="7"/>
  <c r="H54" i="7"/>
  <c r="H52" i="7"/>
  <c r="H70" i="7"/>
  <c r="H66" i="7"/>
  <c r="H34" i="7"/>
  <c r="H49" i="7"/>
  <c r="H72" i="7"/>
  <c r="H48" i="7"/>
  <c r="H32" i="7"/>
  <c r="H38" i="7"/>
  <c r="H73" i="7"/>
  <c r="H57" i="7"/>
  <c r="H60" i="7"/>
  <c r="H36" i="7"/>
  <c r="H56" i="7"/>
  <c r="H51" i="7"/>
  <c r="H47" i="7"/>
  <c r="D30" i="7"/>
  <c r="N75" i="7"/>
  <c r="T67" i="7"/>
  <c r="F60" i="7"/>
  <c r="E45" i="7"/>
  <c r="F69" i="7"/>
  <c r="E54" i="7"/>
  <c r="F43" i="7"/>
  <c r="N74" i="7"/>
  <c r="I67" i="7"/>
  <c r="T75" i="7"/>
  <c r="F68" i="7"/>
  <c r="F53" i="7"/>
  <c r="F42" i="7"/>
  <c r="E62" i="7"/>
  <c r="E57" i="7"/>
  <c r="F46" i="7"/>
  <c r="D42" i="7"/>
  <c r="F70" i="7"/>
  <c r="F66" i="7"/>
  <c r="F51" i="7"/>
  <c r="U67" i="7"/>
  <c r="E43" i="7"/>
  <c r="F36" i="7"/>
  <c r="F33" i="7"/>
  <c r="E32" i="7"/>
  <c r="E31" i="7"/>
  <c r="D37" i="7"/>
  <c r="I74" i="7"/>
  <c r="D52" i="7"/>
  <c r="T68" i="7"/>
  <c r="O75" i="7"/>
  <c r="E33" i="7"/>
  <c r="D33" i="7"/>
  <c r="E65" i="7"/>
  <c r="F54" i="7"/>
  <c r="F74" i="7"/>
  <c r="E75" i="7"/>
  <c r="X75" i="7"/>
  <c r="R68" i="7"/>
  <c r="D65" i="7"/>
  <c r="E50" i="7"/>
  <c r="D39" i="7"/>
  <c r="E74" i="7"/>
  <c r="F63" i="7"/>
  <c r="E59" i="7"/>
  <c r="P67" i="7"/>
  <c r="D49" i="7"/>
  <c r="D73" i="7"/>
  <c r="X68" i="7"/>
  <c r="E58" i="7"/>
  <c r="F47" i="7"/>
  <c r="M68" i="7"/>
  <c r="D53" i="7"/>
  <c r="D47" i="7"/>
  <c r="R74" i="7"/>
  <c r="D32" i="7"/>
  <c r="D46" i="7"/>
  <c r="P74" i="7"/>
  <c r="F44" i="7"/>
  <c r="M75" i="7"/>
  <c r="I68" i="7"/>
  <c r="M74" i="7"/>
  <c r="H67" i="7"/>
  <c r="N68" i="7"/>
  <c r="R75" i="7"/>
  <c r="D72" i="7"/>
  <c r="D68" i="7"/>
  <c r="F56" i="7"/>
  <c r="E41" i="7"/>
  <c r="U68" i="7"/>
  <c r="D71" i="7"/>
  <c r="E36" i="7"/>
  <c r="D36" i="7"/>
  <c r="F45" i="7"/>
  <c r="D44" i="7"/>
  <c r="F32" i="7"/>
  <c r="H74" i="7"/>
  <c r="D66" i="7"/>
  <c r="E55" i="7"/>
  <c r="D51" i="7"/>
  <c r="D40" i="7"/>
  <c r="D75" i="7"/>
  <c r="S67" i="7"/>
  <c r="E64" i="7"/>
  <c r="E60" i="7"/>
  <c r="F49" i="7"/>
  <c r="E38" i="7"/>
  <c r="F73" i="7"/>
  <c r="D50" i="7"/>
  <c r="D74" i="7"/>
  <c r="E63" i="7"/>
  <c r="D59" i="7"/>
  <c r="F48" i="7"/>
  <c r="S75" i="7"/>
  <c r="E72" i="7"/>
  <c r="E68" i="7"/>
  <c r="F57" i="7"/>
  <c r="I75" i="7"/>
  <c r="N67" i="7"/>
  <c r="F52" i="7"/>
  <c r="L68" i="7"/>
  <c r="F61" i="7"/>
  <c r="E46" i="7"/>
  <c r="D31" i="7"/>
  <c r="E51" i="7"/>
  <c r="L67" i="7"/>
  <c r="F39" i="7"/>
  <c r="E66" i="7"/>
  <c r="F30" i="7"/>
  <c r="D70" i="7"/>
  <c r="O74" i="7"/>
  <c r="J67" i="7"/>
  <c r="D45" i="7"/>
  <c r="E69" i="7"/>
  <c r="D54" i="7"/>
  <c r="J75" i="7"/>
  <c r="O67" i="7"/>
  <c r="E53" i="7"/>
  <c r="T74" i="7"/>
  <c r="F71" i="7"/>
  <c r="E67" i="7"/>
  <c r="D48" i="7"/>
  <c r="P75" i="7"/>
  <c r="X67" i="7"/>
  <c r="D57" i="7"/>
  <c r="G57" i="7" s="1"/>
  <c r="F41" i="7"/>
  <c r="F35" i="7"/>
  <c r="E34" i="7"/>
  <c r="F65" i="7"/>
  <c r="E35" i="7"/>
  <c r="F37" i="7"/>
  <c r="F50" i="7"/>
  <c r="E39" i="7"/>
  <c r="F59" i="7"/>
  <c r="S68" i="7"/>
  <c r="D61" i="7"/>
  <c r="D55" i="7"/>
  <c r="E44" i="7"/>
  <c r="L75" i="7"/>
  <c r="H68" i="7"/>
  <c r="D69" i="7"/>
  <c r="D43" i="7"/>
  <c r="G43" i="7" s="1"/>
  <c r="L74" i="7"/>
  <c r="D63" i="7"/>
  <c r="D58" i="7"/>
  <c r="E47" i="7"/>
  <c r="S74" i="7"/>
  <c r="E71" i="7"/>
  <c r="D67" i="7"/>
  <c r="E56" i="7"/>
  <c r="E52" i="7"/>
  <c r="F75" i="7"/>
  <c r="E37" i="7"/>
  <c r="F34" i="7"/>
  <c r="F55" i="7"/>
  <c r="D34" i="7"/>
  <c r="E40" i="7"/>
  <c r="J68" i="7"/>
  <c r="F64" i="7"/>
  <c r="X74" i="7"/>
  <c r="D62" i="7"/>
  <c r="D56" i="7"/>
  <c r="E42" i="7"/>
  <c r="O68" i="7"/>
  <c r="E48" i="7"/>
  <c r="H75" i="7"/>
  <c r="F40" i="7"/>
  <c r="F67" i="7"/>
  <c r="F38" i="7"/>
  <c r="E49" i="7"/>
  <c r="J74" i="7"/>
  <c r="D64" i="7"/>
  <c r="F58" i="7"/>
  <c r="P68" i="7"/>
  <c r="E30" i="7"/>
  <c r="R67" i="7"/>
  <c r="E73" i="7"/>
  <c r="U74" i="7"/>
  <c r="E61" i="7"/>
  <c r="U75" i="7"/>
  <c r="D60" i="7"/>
  <c r="F72" i="7"/>
  <c r="F62" i="7"/>
  <c r="M67" i="7"/>
  <c r="D41" i="7"/>
  <c r="E70" i="7"/>
  <c r="D35" i="7"/>
  <c r="G35" i="7" s="1"/>
  <c r="D38" i="7"/>
  <c r="F31" i="7"/>
  <c r="I51" i="7"/>
  <c r="I65" i="7"/>
  <c r="I33" i="7"/>
  <c r="I37" i="7"/>
  <c r="I31" i="7"/>
  <c r="I48" i="7"/>
  <c r="I72" i="7"/>
  <c r="I56" i="7"/>
  <c r="I69" i="7"/>
  <c r="I54" i="7"/>
  <c r="I42" i="7"/>
  <c r="I52" i="7"/>
  <c r="I50" i="7"/>
  <c r="I32" i="7"/>
  <c r="I38" i="7"/>
  <c r="I43" i="7"/>
  <c r="I63" i="7"/>
  <c r="I40" i="7"/>
  <c r="I64" i="7"/>
  <c r="I34" i="7"/>
  <c r="I41" i="7"/>
  <c r="I73" i="7"/>
  <c r="I53" i="7"/>
  <c r="I62" i="7"/>
  <c r="I61" i="7"/>
  <c r="I70" i="7"/>
  <c r="I44" i="7"/>
  <c r="I55" i="7"/>
  <c r="I39" i="7"/>
  <c r="I57" i="7"/>
  <c r="I71" i="7"/>
  <c r="I45" i="7"/>
  <c r="I36" i="7"/>
  <c r="I30" i="7"/>
  <c r="I47" i="7"/>
  <c r="I46" i="7"/>
  <c r="I60" i="7"/>
  <c r="I59" i="7"/>
  <c r="I66" i="7"/>
  <c r="I58" i="7"/>
  <c r="I49" i="7"/>
  <c r="I35" i="7"/>
  <c r="T71" i="7"/>
  <c r="R48" i="7"/>
  <c r="R72" i="7"/>
  <c r="S57" i="7"/>
  <c r="T46" i="7"/>
  <c r="T70" i="7"/>
  <c r="T55" i="7"/>
  <c r="T51" i="7"/>
  <c r="R56" i="7"/>
  <c r="S45" i="7"/>
  <c r="S65" i="7"/>
  <c r="T54" i="7"/>
  <c r="U43" i="7"/>
  <c r="X72" i="7"/>
  <c r="T49" i="7"/>
  <c r="T73" i="7"/>
  <c r="U58" i="7"/>
  <c r="R54" i="7"/>
  <c r="T62" i="7"/>
  <c r="U33" i="7"/>
  <c r="X36" i="7"/>
  <c r="U47" i="7"/>
  <c r="T36" i="7"/>
  <c r="S35" i="7"/>
  <c r="U37" i="7"/>
  <c r="R35" i="7"/>
  <c r="S42" i="7"/>
  <c r="R62" i="7"/>
  <c r="U51" i="7"/>
  <c r="T40" i="7"/>
  <c r="X55" i="7"/>
  <c r="X51" i="7"/>
  <c r="U40" i="7"/>
  <c r="X60" i="7"/>
  <c r="R42" i="7"/>
  <c r="T66" i="7"/>
  <c r="X63" i="7"/>
  <c r="X59" i="7"/>
  <c r="R52" i="7"/>
  <c r="X37" i="7"/>
  <c r="T50" i="7"/>
  <c r="S64" i="7"/>
  <c r="S60" i="7"/>
  <c r="X61" i="7"/>
  <c r="R50" i="7"/>
  <c r="U42" i="7"/>
  <c r="U41" i="7"/>
  <c r="U31" i="7"/>
  <c r="R31" i="7"/>
  <c r="S32" i="7"/>
  <c r="R32" i="7"/>
  <c r="U57" i="7"/>
  <c r="T45" i="7"/>
  <c r="T57" i="7"/>
  <c r="X70" i="7"/>
  <c r="S62" i="7"/>
  <c r="T47" i="7"/>
  <c r="S71" i="7"/>
  <c r="T56" i="7"/>
  <c r="U45" i="7"/>
  <c r="U69" i="7"/>
  <c r="X54" i="7"/>
  <c r="S70" i="7"/>
  <c r="S55" i="7"/>
  <c r="U44" i="7"/>
  <c r="T64" i="7"/>
  <c r="U53" i="7"/>
  <c r="U48" i="7"/>
  <c r="U72" i="7"/>
  <c r="X57" i="7"/>
  <c r="S53" i="7"/>
  <c r="R38" i="7"/>
  <c r="T30" i="7"/>
  <c r="R53" i="7"/>
  <c r="X42" i="7"/>
  <c r="X66" i="7"/>
  <c r="T42" i="7"/>
  <c r="R43" i="7"/>
  <c r="U35" i="7"/>
  <c r="U61" i="7"/>
  <c r="S58" i="7"/>
  <c r="T52" i="7"/>
  <c r="S41" i="7"/>
  <c r="U65" i="7"/>
  <c r="S66" i="7"/>
  <c r="S51" i="7"/>
  <c r="R40" i="7"/>
  <c r="T60" i="7"/>
  <c r="U49" i="7"/>
  <c r="T63" i="7"/>
  <c r="T59" i="7"/>
  <c r="S44" i="7"/>
  <c r="R64" i="7"/>
  <c r="S49" i="7"/>
  <c r="X41" i="7"/>
  <c r="X56" i="7"/>
  <c r="R39" i="7"/>
  <c r="R34" i="7"/>
  <c r="U39" i="7"/>
  <c r="R41" i="7"/>
  <c r="T31" i="7"/>
  <c r="X35" i="7"/>
  <c r="R30" i="7"/>
  <c r="S31" i="7"/>
  <c r="S40" i="7"/>
  <c r="X31" i="7"/>
  <c r="R73" i="7"/>
  <c r="T61" i="7"/>
  <c r="U46" i="7"/>
  <c r="U70" i="7"/>
  <c r="U55" i="7"/>
  <c r="R61" i="7"/>
  <c r="R57" i="7"/>
  <c r="T69" i="7"/>
  <c r="U54" i="7"/>
  <c r="X43" i="7"/>
  <c r="U63" i="7"/>
  <c r="R45" i="7"/>
  <c r="X71" i="7"/>
  <c r="R60" i="7"/>
  <c r="X52" i="7"/>
  <c r="S37" i="7"/>
  <c r="S38" i="7"/>
  <c r="R36" i="7"/>
  <c r="T38" i="7"/>
  <c r="R63" i="7"/>
  <c r="S39" i="7"/>
  <c r="R59" i="7"/>
  <c r="U36" i="7"/>
  <c r="X34" i="7"/>
  <c r="U71" i="7"/>
  <c r="U66" i="7"/>
  <c r="S72" i="7"/>
  <c r="X45" i="7"/>
  <c r="X69" i="7"/>
  <c r="R58" i="7"/>
  <c r="S47" i="7"/>
  <c r="R71" i="7"/>
  <c r="S56" i="7"/>
  <c r="S52" i="7"/>
  <c r="X53" i="7"/>
  <c r="R46" i="7"/>
  <c r="R66" i="7"/>
  <c r="R55" i="7"/>
  <c r="T44" i="7"/>
  <c r="U73" i="7"/>
  <c r="S50" i="7"/>
  <c r="S59" i="7"/>
  <c r="S46" i="7"/>
  <c r="T35" i="7"/>
  <c r="S34" i="7"/>
  <c r="X38" i="7"/>
  <c r="T33" i="7"/>
  <c r="X32" i="7"/>
  <c r="X40" i="7"/>
  <c r="X46" i="7"/>
  <c r="U56" i="7"/>
  <c r="U52" i="7"/>
  <c r="U60" i="7"/>
  <c r="X47" i="7"/>
  <c r="S33" i="7"/>
  <c r="X30" i="7"/>
  <c r="S36" i="7"/>
  <c r="U64" i="7"/>
  <c r="R49" i="7"/>
  <c r="T34" i="7"/>
  <c r="X58" i="7"/>
  <c r="X64" i="7"/>
  <c r="X49" i="7"/>
  <c r="T39" i="7"/>
  <c r="S63" i="7"/>
  <c r="T32" i="7"/>
  <c r="U34" i="7"/>
  <c r="S54" i="7"/>
  <c r="U32" i="7"/>
  <c r="S61" i="7"/>
  <c r="T65" i="7"/>
  <c r="R70" i="7"/>
  <c r="R69" i="7"/>
  <c r="U62" i="7"/>
  <c r="S73" i="7"/>
  <c r="S48" i="7"/>
  <c r="T58" i="7"/>
  <c r="T72" i="7"/>
  <c r="X44" i="7"/>
  <c r="X50" i="7"/>
  <c r="R47" i="7"/>
  <c r="U38" i="7"/>
  <c r="S69" i="7"/>
  <c r="U59" i="7"/>
  <c r="R44" i="7"/>
  <c r="R37" i="7"/>
  <c r="U30" i="7"/>
  <c r="S30" i="7"/>
  <c r="R65" i="7"/>
  <c r="T41" i="7"/>
  <c r="X62" i="7"/>
  <c r="T48" i="7"/>
  <c r="T37" i="7"/>
  <c r="R33" i="7"/>
  <c r="X39" i="7"/>
  <c r="R51" i="7"/>
  <c r="S43" i="7"/>
  <c r="T43" i="7"/>
  <c r="X65" i="7"/>
  <c r="U50" i="7"/>
  <c r="X73" i="7"/>
  <c r="X48" i="7"/>
  <c r="T53" i="7"/>
  <c r="X33" i="7"/>
  <c r="P63" i="7"/>
  <c r="P37" i="7"/>
  <c r="P71" i="7"/>
  <c r="O47" i="7"/>
  <c r="J69" i="7"/>
  <c r="O61" i="7"/>
  <c r="J43" i="7"/>
  <c r="P39" i="7"/>
  <c r="J46" i="7"/>
  <c r="O30" i="7"/>
  <c r="P59" i="7"/>
  <c r="O44" i="7"/>
  <c r="J57" i="7"/>
  <c r="P53" i="7"/>
  <c r="J45" i="7"/>
  <c r="P41" i="7"/>
  <c r="J65" i="7"/>
  <c r="P61" i="7"/>
  <c r="O56" i="7"/>
  <c r="P45" i="7"/>
  <c r="P65" i="7"/>
  <c r="P35" i="7"/>
  <c r="J48" i="7"/>
  <c r="P64" i="7"/>
  <c r="P44" i="7"/>
  <c r="P42" i="7"/>
  <c r="P54" i="7"/>
  <c r="J73" i="7"/>
  <c r="O32" i="7"/>
  <c r="O65" i="7"/>
  <c r="O49" i="7"/>
  <c r="O73" i="7"/>
  <c r="P62" i="7"/>
  <c r="P58" i="7"/>
  <c r="O57" i="7"/>
  <c r="P46" i="7"/>
  <c r="J64" i="7"/>
  <c r="J60" i="7"/>
  <c r="O52" i="7"/>
  <c r="P60" i="7"/>
  <c r="P40" i="7"/>
  <c r="J32" i="7"/>
  <c r="P50" i="7"/>
  <c r="P69" i="7"/>
  <c r="O31" i="7"/>
  <c r="J62" i="7"/>
  <c r="P43" i="7"/>
  <c r="J71" i="7"/>
  <c r="J70" i="7"/>
  <c r="J55" i="7"/>
  <c r="P55" i="7"/>
  <c r="O40" i="7"/>
  <c r="O35" i="7"/>
  <c r="O41" i="7"/>
  <c r="J39" i="7"/>
  <c r="P31" i="7"/>
  <c r="P30" i="7"/>
  <c r="O69" i="7"/>
  <c r="J58" i="7"/>
  <c r="O54" i="7"/>
  <c r="O50" i="7"/>
  <c r="O63" i="7"/>
  <c r="O59" i="7"/>
  <c r="P48" i="7"/>
  <c r="J41" i="7"/>
  <c r="O37" i="7"/>
  <c r="P72" i="7"/>
  <c r="J66" i="7"/>
  <c r="O62" i="7"/>
  <c r="O58" i="7"/>
  <c r="J51" i="7"/>
  <c r="P47" i="7"/>
  <c r="O71" i="7"/>
  <c r="P56" i="7"/>
  <c r="P51" i="7"/>
  <c r="J44" i="7"/>
  <c r="J49" i="7"/>
  <c r="O45" i="7"/>
  <c r="J53" i="7"/>
  <c r="J40" i="7"/>
  <c r="J31" i="7"/>
  <c r="J36" i="7"/>
  <c r="O64" i="7"/>
  <c r="P49" i="7"/>
  <c r="J42" i="7"/>
  <c r="O38" i="7"/>
  <c r="P73" i="7"/>
  <c r="O48" i="7"/>
  <c r="O72" i="7"/>
  <c r="P57" i="7"/>
  <c r="J54" i="7"/>
  <c r="J63" i="7"/>
  <c r="J33" i="7"/>
  <c r="P38" i="7"/>
  <c r="O33" i="7"/>
  <c r="J34" i="7"/>
  <c r="J38" i="7"/>
  <c r="Q38" i="7" s="1"/>
  <c r="J30" i="7"/>
  <c r="Q30" i="7" s="1"/>
  <c r="J72" i="7"/>
  <c r="O60" i="7"/>
  <c r="O42" i="7"/>
  <c r="J50" i="7"/>
  <c r="O66" i="7"/>
  <c r="J35" i="7"/>
  <c r="P32" i="7"/>
  <c r="P33" i="7"/>
  <c r="P34" i="7"/>
  <c r="P70" i="7"/>
  <c r="O34" i="7"/>
  <c r="O51" i="7"/>
  <c r="O43" i="7"/>
  <c r="J56" i="7"/>
  <c r="O55" i="7"/>
  <c r="J37" i="7"/>
  <c r="Q37" i="7" s="1"/>
  <c r="O39" i="7"/>
  <c r="O46" i="7"/>
  <c r="P52" i="7"/>
  <c r="P66" i="7"/>
  <c r="P36" i="7"/>
  <c r="J47" i="7"/>
  <c r="J52" i="7"/>
  <c r="O70" i="7"/>
  <c r="J59" i="7"/>
  <c r="O53" i="7"/>
  <c r="O36" i="7"/>
  <c r="J61" i="7"/>
  <c r="C15" i="3"/>
  <c r="G64" i="7" l="1"/>
  <c r="Q41" i="7"/>
  <c r="Q55" i="7"/>
  <c r="V69" i="7"/>
  <c r="V73" i="7"/>
  <c r="V72" i="7"/>
  <c r="Q49" i="7"/>
  <c r="Q59" i="7"/>
  <c r="W59" i="7" s="1"/>
  <c r="Q54" i="7"/>
  <c r="V49" i="7"/>
  <c r="W49" i="7" s="1"/>
  <c r="G38" i="7"/>
  <c r="G59" i="7"/>
  <c r="V36" i="7"/>
  <c r="Q74" i="7"/>
  <c r="G54" i="7"/>
  <c r="G44" i="7"/>
  <c r="G68" i="7"/>
  <c r="Q65" i="7"/>
  <c r="G56" i="7"/>
  <c r="G48" i="7"/>
  <c r="G75" i="7"/>
  <c r="G72" i="7"/>
  <c r="Q32" i="7"/>
  <c r="V59" i="7"/>
  <c r="Q52" i="7"/>
  <c r="Q31" i="7"/>
  <c r="Q46" i="7"/>
  <c r="V47" i="7"/>
  <c r="Q47" i="7"/>
  <c r="Q35" i="7"/>
  <c r="V51" i="7"/>
  <c r="V70" i="7"/>
  <c r="G41" i="7"/>
  <c r="G62" i="7"/>
  <c r="G36" i="7"/>
  <c r="G33" i="7"/>
  <c r="Q36" i="7"/>
  <c r="Q50" i="7"/>
  <c r="V55" i="7"/>
  <c r="G74" i="7"/>
  <c r="Q56" i="7"/>
  <c r="Q42" i="7"/>
  <c r="Q63" i="7"/>
  <c r="Q44" i="7"/>
  <c r="Q66" i="7"/>
  <c r="Q73" i="7"/>
  <c r="V46" i="7"/>
  <c r="V63" i="7"/>
  <c r="V45" i="7"/>
  <c r="V43" i="7"/>
  <c r="G60" i="7"/>
  <c r="G67" i="7"/>
  <c r="G69" i="7"/>
  <c r="G53" i="7"/>
  <c r="G52" i="7"/>
  <c r="V32" i="7"/>
  <c r="Q72" i="7"/>
  <c r="W72" i="7" s="1"/>
  <c r="Q58" i="7"/>
  <c r="V64" i="7"/>
  <c r="V50" i="7"/>
  <c r="G34" i="7"/>
  <c r="Q75" i="7"/>
  <c r="G39" i="7"/>
  <c r="Q34" i="7"/>
  <c r="Q40" i="7"/>
  <c r="Q71" i="7"/>
  <c r="V71" i="7"/>
  <c r="V34" i="7"/>
  <c r="V53" i="7"/>
  <c r="V35" i="7"/>
  <c r="V54" i="7"/>
  <c r="V48" i="7"/>
  <c r="G58" i="7"/>
  <c r="G55" i="7"/>
  <c r="G45" i="7"/>
  <c r="G50" i="7"/>
  <c r="G40" i="7"/>
  <c r="V75" i="7"/>
  <c r="G46" i="7"/>
  <c r="G42" i="7"/>
  <c r="Q53" i="7"/>
  <c r="Q51" i="7"/>
  <c r="Q39" i="7"/>
  <c r="Q48" i="7"/>
  <c r="Q45" i="7"/>
  <c r="Q43" i="7"/>
  <c r="V57" i="7"/>
  <c r="V39" i="7"/>
  <c r="V31" i="7"/>
  <c r="V56" i="7"/>
  <c r="V67" i="7"/>
  <c r="G63" i="7"/>
  <c r="G61" i="7"/>
  <c r="Q67" i="7"/>
  <c r="G31" i="7"/>
  <c r="G51" i="7"/>
  <c r="G32" i="7"/>
  <c r="G73" i="7"/>
  <c r="G65" i="7"/>
  <c r="G30" i="7"/>
  <c r="V62" i="7"/>
  <c r="G37" i="7"/>
  <c r="W37" i="7" s="1"/>
  <c r="Q61" i="7"/>
  <c r="Q62" i="7"/>
  <c r="Q60" i="7"/>
  <c r="V33" i="7"/>
  <c r="V37" i="7"/>
  <c r="V58" i="7"/>
  <c r="V60" i="7"/>
  <c r="V61" i="7"/>
  <c r="V38" i="7"/>
  <c r="G71" i="7"/>
  <c r="V74" i="7"/>
  <c r="G49" i="7"/>
  <c r="V68" i="7"/>
  <c r="V41" i="7"/>
  <c r="Q70" i="7"/>
  <c r="V65" i="7"/>
  <c r="V42" i="7"/>
  <c r="Q33" i="7"/>
  <c r="Q64" i="7"/>
  <c r="W64" i="7" s="1"/>
  <c r="Q57" i="7"/>
  <c r="Q69" i="7"/>
  <c r="V44" i="7"/>
  <c r="V66" i="7"/>
  <c r="V30" i="7"/>
  <c r="V40" i="7"/>
  <c r="V52" i="7"/>
  <c r="Q68" i="7"/>
  <c r="G70" i="7"/>
  <c r="G66" i="7"/>
  <c r="G47" i="7"/>
  <c r="E25" i="3"/>
  <c r="H25" i="3"/>
  <c r="D25" i="3"/>
  <c r="C25" i="3"/>
  <c r="C17" i="3"/>
  <c r="C16" i="3"/>
  <c r="W35" i="7" l="1"/>
  <c r="W36" i="7"/>
  <c r="W38" i="7"/>
  <c r="W41" i="7"/>
  <c r="W75" i="7"/>
  <c r="W71" i="7"/>
  <c r="W48" i="7"/>
  <c r="W43" i="7"/>
  <c r="W70" i="7"/>
  <c r="W65" i="7"/>
  <c r="W57" i="7"/>
  <c r="W33" i="7"/>
  <c r="W54" i="7"/>
  <c r="W68" i="7"/>
  <c r="W53" i="7"/>
  <c r="W62" i="7"/>
  <c r="W32" i="7"/>
  <c r="W55" i="7"/>
  <c r="W44" i="7"/>
  <c r="W47" i="7"/>
  <c r="W51" i="7"/>
  <c r="W58" i="7"/>
  <c r="W56" i="7"/>
  <c r="W69" i="7"/>
  <c r="W46" i="7"/>
  <c r="I75" i="3"/>
  <c r="I55" i="3"/>
  <c r="I50" i="3"/>
  <c r="I43" i="3"/>
  <c r="I35" i="3"/>
  <c r="I33" i="3"/>
  <c r="I74" i="3"/>
  <c r="I61" i="3"/>
  <c r="I54" i="3"/>
  <c r="I49" i="3"/>
  <c r="I42" i="3"/>
  <c r="I34" i="3"/>
  <c r="I41" i="3"/>
  <c r="I73" i="3"/>
  <c r="I67" i="3"/>
  <c r="I60" i="3"/>
  <c r="I48" i="3"/>
  <c r="I72" i="3"/>
  <c r="I66" i="3"/>
  <c r="I53" i="3"/>
  <c r="I47" i="3"/>
  <c r="I40" i="3"/>
  <c r="I32" i="3"/>
  <c r="I76" i="3"/>
  <c r="I63" i="3"/>
  <c r="I57" i="3"/>
  <c r="I37" i="3"/>
  <c r="I62" i="3"/>
  <c r="I56" i="3"/>
  <c r="I51" i="3"/>
  <c r="I44" i="3"/>
  <c r="I36" i="3"/>
  <c r="I64" i="3"/>
  <c r="I46" i="3"/>
  <c r="I39" i="3"/>
  <c r="I45" i="3"/>
  <c r="I31" i="3"/>
  <c r="I59" i="3"/>
  <c r="I71" i="3"/>
  <c r="I58" i="3"/>
  <c r="I38" i="3"/>
  <c r="I70" i="3"/>
  <c r="I65" i="3"/>
  <c r="I52" i="3"/>
  <c r="W73" i="7"/>
  <c r="R75" i="3"/>
  <c r="S74" i="3"/>
  <c r="T73" i="3"/>
  <c r="U72" i="3"/>
  <c r="X71" i="3"/>
  <c r="T67" i="3"/>
  <c r="U66" i="3"/>
  <c r="X65" i="3"/>
  <c r="S61" i="3"/>
  <c r="T60" i="3"/>
  <c r="R55" i="3"/>
  <c r="S54" i="3"/>
  <c r="U53" i="3"/>
  <c r="X52" i="3"/>
  <c r="R50" i="3"/>
  <c r="S49" i="3"/>
  <c r="T48" i="3"/>
  <c r="U47" i="3"/>
  <c r="X46" i="3"/>
  <c r="R43" i="3"/>
  <c r="S42" i="3"/>
  <c r="T41" i="3"/>
  <c r="U40" i="3"/>
  <c r="X39" i="3"/>
  <c r="R35" i="3"/>
  <c r="S34" i="3"/>
  <c r="T33" i="3"/>
  <c r="U32" i="3"/>
  <c r="X31" i="3"/>
  <c r="X76" i="3"/>
  <c r="R74" i="3"/>
  <c r="S73" i="3"/>
  <c r="T72" i="3"/>
  <c r="U71" i="3"/>
  <c r="X70" i="3"/>
  <c r="S67" i="3"/>
  <c r="T66" i="3"/>
  <c r="U65" i="3"/>
  <c r="X64" i="3"/>
  <c r="R61" i="3"/>
  <c r="S60" i="3"/>
  <c r="U59" i="3"/>
  <c r="X58" i="3"/>
  <c r="R54" i="3"/>
  <c r="T53" i="3"/>
  <c r="U52" i="3"/>
  <c r="R49" i="3"/>
  <c r="S48" i="3"/>
  <c r="T47" i="3"/>
  <c r="U46" i="3"/>
  <c r="X45" i="3"/>
  <c r="R42" i="3"/>
  <c r="S41" i="3"/>
  <c r="T40" i="3"/>
  <c r="U39" i="3"/>
  <c r="X38" i="3"/>
  <c r="R34" i="3"/>
  <c r="S33" i="3"/>
  <c r="T32" i="3"/>
  <c r="U31" i="3"/>
  <c r="U38" i="3"/>
  <c r="R33" i="3"/>
  <c r="U76" i="3"/>
  <c r="R73" i="3"/>
  <c r="S72" i="3"/>
  <c r="T71" i="3"/>
  <c r="U70" i="3"/>
  <c r="R67" i="3"/>
  <c r="S66" i="3"/>
  <c r="T65" i="3"/>
  <c r="U64" i="3"/>
  <c r="X63" i="3"/>
  <c r="R60" i="3"/>
  <c r="T59" i="3"/>
  <c r="U58" i="3"/>
  <c r="X57" i="3"/>
  <c r="S53" i="3"/>
  <c r="T52" i="3"/>
  <c r="X51" i="3"/>
  <c r="R48" i="3"/>
  <c r="S47" i="3"/>
  <c r="T46" i="3"/>
  <c r="U45" i="3"/>
  <c r="X44" i="3"/>
  <c r="R41" i="3"/>
  <c r="T39" i="3"/>
  <c r="T76" i="3"/>
  <c r="X75" i="3"/>
  <c r="R72" i="3"/>
  <c r="S71" i="3"/>
  <c r="T70" i="3"/>
  <c r="R66" i="3"/>
  <c r="S65" i="3"/>
  <c r="T64" i="3"/>
  <c r="U63" i="3"/>
  <c r="X62" i="3"/>
  <c r="S59" i="3"/>
  <c r="T58" i="3"/>
  <c r="U57" i="3"/>
  <c r="X56" i="3"/>
  <c r="R53" i="3"/>
  <c r="V53" i="3" s="1"/>
  <c r="S52" i="3"/>
  <c r="R47" i="3"/>
  <c r="S46" i="3"/>
  <c r="T45" i="3"/>
  <c r="U44" i="3"/>
  <c r="R40" i="3"/>
  <c r="S39" i="3"/>
  <c r="T38" i="3"/>
  <c r="U37" i="3"/>
  <c r="X36" i="3"/>
  <c r="R32" i="3"/>
  <c r="S31" i="3"/>
  <c r="S76" i="3"/>
  <c r="T75" i="3"/>
  <c r="U74" i="3"/>
  <c r="X73" i="3"/>
  <c r="R63" i="3"/>
  <c r="S62" i="3"/>
  <c r="U61" i="3"/>
  <c r="X60" i="3"/>
  <c r="R57" i="3"/>
  <c r="S56" i="3"/>
  <c r="T55" i="3"/>
  <c r="U54" i="3"/>
  <c r="S51" i="3"/>
  <c r="T50" i="3"/>
  <c r="U49" i="3"/>
  <c r="X48" i="3"/>
  <c r="R44" i="3"/>
  <c r="T43" i="3"/>
  <c r="U42" i="3"/>
  <c r="X41" i="3"/>
  <c r="R37" i="3"/>
  <c r="S36" i="3"/>
  <c r="T35" i="3"/>
  <c r="U34" i="3"/>
  <c r="S75" i="3"/>
  <c r="T74" i="3"/>
  <c r="U73" i="3"/>
  <c r="X72" i="3"/>
  <c r="U67" i="3"/>
  <c r="X66" i="3"/>
  <c r="R62" i="3"/>
  <c r="T61" i="3"/>
  <c r="U60" i="3"/>
  <c r="X59" i="3"/>
  <c r="R56" i="3"/>
  <c r="S55" i="3"/>
  <c r="T54" i="3"/>
  <c r="X53" i="3"/>
  <c r="R51" i="3"/>
  <c r="S50" i="3"/>
  <c r="T49" i="3"/>
  <c r="U48" i="3"/>
  <c r="X47" i="3"/>
  <c r="S43" i="3"/>
  <c r="T42" i="3"/>
  <c r="U41" i="3"/>
  <c r="X40" i="3"/>
  <c r="R36" i="3"/>
  <c r="S35" i="3"/>
  <c r="T34" i="3"/>
  <c r="U33" i="3"/>
  <c r="X32" i="3"/>
  <c r="S40" i="3"/>
  <c r="X37" i="3"/>
  <c r="S32" i="3"/>
  <c r="T31" i="3"/>
  <c r="R76" i="3"/>
  <c r="V76" i="3" s="1"/>
  <c r="R70" i="3"/>
  <c r="U62" i="3"/>
  <c r="R52" i="3"/>
  <c r="U51" i="3"/>
  <c r="X42" i="3"/>
  <c r="T56" i="3"/>
  <c r="R38" i="3"/>
  <c r="X67" i="3"/>
  <c r="R65" i="3"/>
  <c r="S64" i="3"/>
  <c r="T63" i="3"/>
  <c r="T62" i="3"/>
  <c r="X54" i="3"/>
  <c r="T51" i="3"/>
  <c r="X43" i="3"/>
  <c r="X33" i="3"/>
  <c r="X74" i="3"/>
  <c r="R64" i="3"/>
  <c r="S63" i="3"/>
  <c r="X55" i="3"/>
  <c r="U43" i="3"/>
  <c r="X34" i="3"/>
  <c r="U36" i="3"/>
  <c r="U55" i="3"/>
  <c r="R46" i="3"/>
  <c r="S45" i="3"/>
  <c r="T44" i="3"/>
  <c r="X35" i="3"/>
  <c r="R31" i="3"/>
  <c r="R45" i="3"/>
  <c r="U35" i="3"/>
  <c r="R59" i="3"/>
  <c r="T57" i="3"/>
  <c r="X49" i="3"/>
  <c r="S37" i="3"/>
  <c r="U56" i="3"/>
  <c r="S44" i="3"/>
  <c r="S58" i="3"/>
  <c r="R58" i="3"/>
  <c r="S57" i="3"/>
  <c r="X50" i="3"/>
  <c r="R39" i="3"/>
  <c r="S38" i="3"/>
  <c r="T37" i="3"/>
  <c r="T36" i="3"/>
  <c r="U75" i="3"/>
  <c r="R71" i="3"/>
  <c r="S70" i="3"/>
  <c r="X61" i="3"/>
  <c r="U50" i="3"/>
  <c r="W39" i="7"/>
  <c r="W66" i="7"/>
  <c r="W40" i="7"/>
  <c r="W31" i="7"/>
  <c r="W50" i="7"/>
  <c r="W60" i="7"/>
  <c r="W63" i="7"/>
  <c r="D31" i="3"/>
  <c r="F76" i="3"/>
  <c r="D71" i="3"/>
  <c r="F70" i="3"/>
  <c r="P69" i="3"/>
  <c r="H69" i="3"/>
  <c r="R68" i="3"/>
  <c r="I68" i="3"/>
  <c r="D65" i="3"/>
  <c r="E64" i="3"/>
  <c r="F63" i="3"/>
  <c r="D59" i="3"/>
  <c r="E58" i="3"/>
  <c r="F57" i="3"/>
  <c r="E52" i="3"/>
  <c r="D46" i="3"/>
  <c r="E45" i="3"/>
  <c r="D39" i="3"/>
  <c r="E38" i="3"/>
  <c r="F37" i="3"/>
  <c r="E76" i="3"/>
  <c r="E70" i="3"/>
  <c r="O69" i="3"/>
  <c r="F69" i="3"/>
  <c r="P68" i="3"/>
  <c r="H68" i="3"/>
  <c r="D64" i="3"/>
  <c r="E63" i="3"/>
  <c r="D58" i="3"/>
  <c r="E57" i="3"/>
  <c r="F56" i="3"/>
  <c r="D52" i="3"/>
  <c r="F51" i="3"/>
  <c r="D45" i="3"/>
  <c r="F44" i="3"/>
  <c r="D38" i="3"/>
  <c r="E37" i="3"/>
  <c r="F36" i="3"/>
  <c r="E36" i="3"/>
  <c r="D76" i="3"/>
  <c r="F75" i="3"/>
  <c r="D70" i="3"/>
  <c r="N69" i="3"/>
  <c r="E69" i="3"/>
  <c r="O68" i="3"/>
  <c r="F68" i="3"/>
  <c r="D63" i="3"/>
  <c r="F62" i="3"/>
  <c r="D57" i="3"/>
  <c r="E56" i="3"/>
  <c r="F55" i="3"/>
  <c r="E51" i="3"/>
  <c r="F50" i="3"/>
  <c r="E44" i="3"/>
  <c r="F43" i="3"/>
  <c r="E75" i="3"/>
  <c r="F74" i="3"/>
  <c r="X69" i="3"/>
  <c r="M69" i="3"/>
  <c r="D69" i="3"/>
  <c r="N68" i="3"/>
  <c r="E68" i="3"/>
  <c r="E62" i="3"/>
  <c r="F61" i="3"/>
  <c r="D56" i="3"/>
  <c r="E55" i="3"/>
  <c r="D51" i="3"/>
  <c r="E50" i="3"/>
  <c r="F49" i="3"/>
  <c r="D44" i="3"/>
  <c r="E43" i="3"/>
  <c r="F42" i="3"/>
  <c r="D36" i="3"/>
  <c r="E35" i="3"/>
  <c r="F34" i="3"/>
  <c r="E74" i="3"/>
  <c r="F73" i="3"/>
  <c r="D73" i="3"/>
  <c r="E72" i="3"/>
  <c r="F71" i="3"/>
  <c r="S69" i="3"/>
  <c r="J69" i="3"/>
  <c r="T68" i="3"/>
  <c r="D67" i="3"/>
  <c r="E66" i="3"/>
  <c r="F65" i="3"/>
  <c r="D60" i="3"/>
  <c r="F59" i="3"/>
  <c r="D54" i="3"/>
  <c r="E53" i="3"/>
  <c r="D48" i="3"/>
  <c r="E47" i="3"/>
  <c r="F46" i="3"/>
  <c r="D41" i="3"/>
  <c r="E40" i="3"/>
  <c r="F39" i="3"/>
  <c r="D72" i="3"/>
  <c r="E71" i="3"/>
  <c r="R69" i="3"/>
  <c r="I69" i="3"/>
  <c r="S68" i="3"/>
  <c r="J68" i="3"/>
  <c r="D66" i="3"/>
  <c r="E65" i="3"/>
  <c r="F64" i="3"/>
  <c r="E59" i="3"/>
  <c r="F58" i="3"/>
  <c r="D53" i="3"/>
  <c r="F52" i="3"/>
  <c r="D47" i="3"/>
  <c r="E46" i="3"/>
  <c r="F45" i="3"/>
  <c r="D40" i="3"/>
  <c r="E39" i="3"/>
  <c r="F38" i="3"/>
  <c r="D32" i="3"/>
  <c r="E31" i="3"/>
  <c r="D37" i="3"/>
  <c r="F35" i="3"/>
  <c r="T69" i="3"/>
  <c r="D68" i="3"/>
  <c r="E67" i="3"/>
  <c r="F66" i="3"/>
  <c r="D55" i="3"/>
  <c r="D34" i="3"/>
  <c r="E33" i="3"/>
  <c r="D33" i="3"/>
  <c r="D61" i="3"/>
  <c r="L69" i="3"/>
  <c r="F48" i="3"/>
  <c r="D35" i="3"/>
  <c r="F32" i="3"/>
  <c r="E42" i="3"/>
  <c r="F33" i="3"/>
  <c r="D74" i="3"/>
  <c r="E49" i="3"/>
  <c r="E48" i="3"/>
  <c r="F47" i="3"/>
  <c r="E32" i="3"/>
  <c r="F40" i="3"/>
  <c r="X68" i="3"/>
  <c r="F60" i="3"/>
  <c r="D49" i="3"/>
  <c r="F41" i="3"/>
  <c r="F31" i="3"/>
  <c r="D43" i="3"/>
  <c r="D75" i="3"/>
  <c r="U68" i="3"/>
  <c r="E61" i="3"/>
  <c r="E60" i="3"/>
  <c r="D50" i="3"/>
  <c r="G50" i="3" s="1"/>
  <c r="M68" i="3"/>
  <c r="E41" i="3"/>
  <c r="F72" i="3"/>
  <c r="L68" i="3"/>
  <c r="D62" i="3"/>
  <c r="F54" i="3"/>
  <c r="D42" i="3"/>
  <c r="E73" i="3"/>
  <c r="U69" i="3"/>
  <c r="F67" i="3"/>
  <c r="E54" i="3"/>
  <c r="F53" i="3"/>
  <c r="E34" i="3"/>
  <c r="W67" i="7"/>
  <c r="W45" i="7"/>
  <c r="W34" i="7"/>
  <c r="O76" i="3"/>
  <c r="J74" i="3"/>
  <c r="O63" i="3"/>
  <c r="P62" i="3"/>
  <c r="J61" i="3"/>
  <c r="O57" i="3"/>
  <c r="P56" i="3"/>
  <c r="J54" i="3"/>
  <c r="P51" i="3"/>
  <c r="J49" i="3"/>
  <c r="P44" i="3"/>
  <c r="J42" i="3"/>
  <c r="O37" i="3"/>
  <c r="P36" i="3"/>
  <c r="J34" i="3"/>
  <c r="P75" i="3"/>
  <c r="J73" i="3"/>
  <c r="J67" i="3"/>
  <c r="O62" i="3"/>
  <c r="J60" i="3"/>
  <c r="O56" i="3"/>
  <c r="P55" i="3"/>
  <c r="O51" i="3"/>
  <c r="P50" i="3"/>
  <c r="J48" i="3"/>
  <c r="O44" i="3"/>
  <c r="P43" i="3"/>
  <c r="J41" i="3"/>
  <c r="O36" i="3"/>
  <c r="P35" i="3"/>
  <c r="J33" i="3"/>
  <c r="P34" i="3"/>
  <c r="J32" i="3"/>
  <c r="O75" i="3"/>
  <c r="P74" i="3"/>
  <c r="J72" i="3"/>
  <c r="J66" i="3"/>
  <c r="P61" i="3"/>
  <c r="O55" i="3"/>
  <c r="P54" i="3"/>
  <c r="J53" i="3"/>
  <c r="O50" i="3"/>
  <c r="P49" i="3"/>
  <c r="J47" i="3"/>
  <c r="O43" i="3"/>
  <c r="P42" i="3"/>
  <c r="J40" i="3"/>
  <c r="O35" i="3"/>
  <c r="O74" i="3"/>
  <c r="P73" i="3"/>
  <c r="J71" i="3"/>
  <c r="P67" i="3"/>
  <c r="J65" i="3"/>
  <c r="O61" i="3"/>
  <c r="P60" i="3"/>
  <c r="J59" i="3"/>
  <c r="O54" i="3"/>
  <c r="O49" i="3"/>
  <c r="P48" i="3"/>
  <c r="J46" i="3"/>
  <c r="O42" i="3"/>
  <c r="P41" i="3"/>
  <c r="J39" i="3"/>
  <c r="O34" i="3"/>
  <c r="P33" i="3"/>
  <c r="J31" i="3"/>
  <c r="O73" i="3"/>
  <c r="P72" i="3"/>
  <c r="O71" i="3"/>
  <c r="P70" i="3"/>
  <c r="O65" i="3"/>
  <c r="P64" i="3"/>
  <c r="J62" i="3"/>
  <c r="O59" i="3"/>
  <c r="P58" i="3"/>
  <c r="J56" i="3"/>
  <c r="P52" i="3"/>
  <c r="J51" i="3"/>
  <c r="O46" i="3"/>
  <c r="P45" i="3"/>
  <c r="J44" i="3"/>
  <c r="O39" i="3"/>
  <c r="P38" i="3"/>
  <c r="J36" i="3"/>
  <c r="P76" i="3"/>
  <c r="J75" i="3"/>
  <c r="O70" i="3"/>
  <c r="O64" i="3"/>
  <c r="P63" i="3"/>
  <c r="O58" i="3"/>
  <c r="P57" i="3"/>
  <c r="J55" i="3"/>
  <c r="O52" i="3"/>
  <c r="J50" i="3"/>
  <c r="O45" i="3"/>
  <c r="J43" i="3"/>
  <c r="O38" i="3"/>
  <c r="P37" i="3"/>
  <c r="J35" i="3"/>
  <c r="O72" i="3"/>
  <c r="P71" i="3"/>
  <c r="P53" i="3"/>
  <c r="P46" i="3"/>
  <c r="J38" i="3"/>
  <c r="J76" i="3"/>
  <c r="P66" i="3"/>
  <c r="O53" i="3"/>
  <c r="J45" i="3"/>
  <c r="O47" i="3"/>
  <c r="P31" i="3"/>
  <c r="O40" i="3"/>
  <c r="O67" i="3"/>
  <c r="O66" i="3"/>
  <c r="P65" i="3"/>
  <c r="O33" i="3"/>
  <c r="P32" i="3"/>
  <c r="O48" i="3"/>
  <c r="O31" i="3"/>
  <c r="J58" i="3"/>
  <c r="J57" i="3"/>
  <c r="P47" i="3"/>
  <c r="O32" i="3"/>
  <c r="J70" i="3"/>
  <c r="J37" i="3"/>
  <c r="P39" i="3"/>
  <c r="O60" i="3"/>
  <c r="P59" i="3"/>
  <c r="J52" i="3"/>
  <c r="Q52" i="3" s="1"/>
  <c r="P40" i="3"/>
  <c r="J64" i="3"/>
  <c r="J63" i="3"/>
  <c r="O41" i="3"/>
  <c r="W61" i="7"/>
  <c r="W42" i="7"/>
  <c r="H62" i="3"/>
  <c r="H56" i="3"/>
  <c r="H51" i="3"/>
  <c r="H44" i="3"/>
  <c r="H36" i="3"/>
  <c r="H75" i="3"/>
  <c r="H55" i="3"/>
  <c r="H50" i="3"/>
  <c r="H43" i="3"/>
  <c r="H35" i="3"/>
  <c r="H74" i="3"/>
  <c r="H61" i="3"/>
  <c r="H54" i="3"/>
  <c r="H49" i="3"/>
  <c r="H42" i="3"/>
  <c r="H73" i="3"/>
  <c r="H67" i="3"/>
  <c r="H60" i="3"/>
  <c r="H48" i="3"/>
  <c r="H41" i="3"/>
  <c r="H33" i="3"/>
  <c r="H70" i="3"/>
  <c r="H64" i="3"/>
  <c r="H58" i="3"/>
  <c r="H52" i="3"/>
  <c r="H45" i="3"/>
  <c r="H38" i="3"/>
  <c r="H76" i="3"/>
  <c r="H63" i="3"/>
  <c r="H57" i="3"/>
  <c r="H37" i="3"/>
  <c r="H34" i="3"/>
  <c r="H65" i="3"/>
  <c r="H32" i="3"/>
  <c r="H31" i="3"/>
  <c r="H47" i="3"/>
  <c r="H46" i="3"/>
  <c r="H40" i="3"/>
  <c r="H39" i="3"/>
  <c r="H59" i="3"/>
  <c r="H72" i="3"/>
  <c r="H71" i="3"/>
  <c r="H53" i="3"/>
  <c r="H66" i="3"/>
  <c r="W30" i="7"/>
  <c r="W52" i="7"/>
  <c r="W74" i="7"/>
  <c r="G61" i="3" l="1"/>
  <c r="V61" i="3"/>
  <c r="Q76" i="3"/>
  <c r="V46" i="3"/>
  <c r="V70" i="3"/>
  <c r="G59" i="3"/>
  <c r="Q43" i="3"/>
  <c r="Q53" i="3"/>
  <c r="V40" i="3"/>
  <c r="Q48" i="3"/>
  <c r="G76" i="3"/>
  <c r="V65" i="3"/>
  <c r="G74" i="3"/>
  <c r="Q58" i="3"/>
  <c r="Q32" i="3"/>
  <c r="V55" i="3"/>
  <c r="Q44" i="3"/>
  <c r="G37" i="3"/>
  <c r="Q36" i="3"/>
  <c r="V66" i="3"/>
  <c r="Q37" i="3"/>
  <c r="Q39" i="3"/>
  <c r="Q34" i="3"/>
  <c r="G47" i="3"/>
  <c r="G73" i="3"/>
  <c r="V71" i="3"/>
  <c r="V38" i="3"/>
  <c r="V50" i="3"/>
  <c r="V60" i="3"/>
  <c r="Q50" i="3"/>
  <c r="Q75" i="3"/>
  <c r="G31" i="3"/>
  <c r="G55" i="3"/>
  <c r="Q35" i="3"/>
  <c r="G43" i="3"/>
  <c r="Q69" i="3"/>
  <c r="G56" i="3"/>
  <c r="G64" i="3"/>
  <c r="V52" i="3"/>
  <c r="V39" i="3"/>
  <c r="Q38" i="3"/>
  <c r="Q59" i="3"/>
  <c r="Q54" i="3"/>
  <c r="G49" i="3"/>
  <c r="G33" i="3"/>
  <c r="G46" i="3"/>
  <c r="G66" i="3"/>
  <c r="G60" i="3"/>
  <c r="G72" i="3"/>
  <c r="G63" i="3"/>
  <c r="V68" i="3"/>
  <c r="V59" i="3"/>
  <c r="V44" i="3"/>
  <c r="V57" i="3"/>
  <c r="V74" i="3"/>
  <c r="V34" i="3"/>
  <c r="Q60" i="3"/>
  <c r="Q51" i="3"/>
  <c r="G34" i="3"/>
  <c r="G52" i="3"/>
  <c r="Q68" i="3"/>
  <c r="G58" i="3"/>
  <c r="V58" i="3"/>
  <c r="V45" i="3"/>
  <c r="V51" i="3"/>
  <c r="V62" i="3"/>
  <c r="V48" i="3"/>
  <c r="V73" i="3"/>
  <c r="G41" i="3"/>
  <c r="V75" i="3"/>
  <c r="Q65" i="3"/>
  <c r="Q66" i="3"/>
  <c r="Q61" i="3"/>
  <c r="G62" i="3"/>
  <c r="G32" i="3"/>
  <c r="G53" i="3"/>
  <c r="G69" i="3"/>
  <c r="G38" i="3"/>
  <c r="V31" i="3"/>
  <c r="V47" i="3"/>
  <c r="V64" i="3"/>
  <c r="V49" i="3"/>
  <c r="Q45" i="3"/>
  <c r="Q55" i="3"/>
  <c r="Q56" i="3"/>
  <c r="Q46" i="3"/>
  <c r="Q47" i="3"/>
  <c r="Q72" i="3"/>
  <c r="Q41" i="3"/>
  <c r="Q42" i="3"/>
  <c r="G35" i="3"/>
  <c r="G44" i="3"/>
  <c r="G71" i="3"/>
  <c r="V56" i="3"/>
  <c r="V37" i="3"/>
  <c r="V63" i="3"/>
  <c r="V33" i="3"/>
  <c r="Q40" i="3"/>
  <c r="G42" i="3"/>
  <c r="Q63" i="3"/>
  <c r="G70" i="3"/>
  <c r="G45" i="3"/>
  <c r="G39" i="3"/>
  <c r="V41" i="3"/>
  <c r="V69" i="3"/>
  <c r="Q33" i="3"/>
  <c r="V36" i="3"/>
  <c r="V35" i="3"/>
  <c r="Q70" i="3"/>
  <c r="Q57" i="3"/>
  <c r="Q71" i="3"/>
  <c r="Q62" i="3"/>
  <c r="Q64" i="3"/>
  <c r="Q31" i="3"/>
  <c r="Q73" i="3"/>
  <c r="Q67" i="3"/>
  <c r="Q49" i="3"/>
  <c r="Q74" i="3"/>
  <c r="G67" i="3"/>
  <c r="G48" i="3"/>
  <c r="G68" i="3"/>
  <c r="G40" i="3"/>
  <c r="G54" i="3"/>
  <c r="G36" i="3"/>
  <c r="G57" i="3"/>
  <c r="G75" i="3"/>
  <c r="G51" i="3"/>
  <c r="G65" i="3"/>
  <c r="V67" i="3"/>
  <c r="V42" i="3"/>
  <c r="V54" i="3"/>
  <c r="V32" i="3"/>
  <c r="V43" i="3"/>
  <c r="V72" i="3"/>
  <c r="W61" i="3" l="1"/>
  <c r="W75" i="3"/>
  <c r="W76" i="3"/>
  <c r="W74" i="3"/>
  <c r="W53" i="3"/>
  <c r="W44" i="3"/>
  <c r="W68" i="3"/>
  <c r="W59" i="3"/>
  <c r="W52" i="3"/>
  <c r="W37" i="3"/>
  <c r="W43" i="3"/>
  <c r="W73" i="3"/>
  <c r="W55" i="3"/>
  <c r="W50" i="3"/>
  <c r="W56" i="3"/>
  <c r="W34" i="3"/>
  <c r="W66" i="3"/>
  <c r="W39" i="3"/>
  <c r="W57" i="3"/>
  <c r="W46" i="3"/>
  <c r="W49" i="3"/>
  <c r="W31" i="3"/>
  <c r="W71" i="3"/>
  <c r="W64" i="3"/>
  <c r="W33" i="3"/>
  <c r="W62" i="3"/>
  <c r="W54" i="3"/>
  <c r="W36" i="3"/>
  <c r="W47" i="3"/>
  <c r="W48" i="3"/>
  <c r="W65" i="3"/>
  <c r="W63" i="3"/>
  <c r="W35" i="3"/>
  <c r="W45" i="3"/>
  <c r="W69" i="3"/>
  <c r="W41" i="3"/>
  <c r="W72" i="3"/>
  <c r="W51" i="3"/>
  <c r="W40" i="3"/>
  <c r="W42" i="3"/>
  <c r="W58" i="3"/>
  <c r="W60" i="3"/>
  <c r="W67" i="3"/>
  <c r="W70" i="3"/>
  <c r="W32" i="3"/>
  <c r="W38" i="3"/>
</calcChain>
</file>

<file path=xl/sharedStrings.xml><?xml version="1.0" encoding="utf-8"?>
<sst xmlns="http://schemas.openxmlformats.org/spreadsheetml/2006/main" count="666" uniqueCount="195">
  <si>
    <t>PEP</t>
  </si>
  <si>
    <t>Outil d'aide à l'usage des règles d'extrapolation</t>
  </si>
  <si>
    <t>Détendeur de la déclaration</t>
  </si>
  <si>
    <t>Editeur</t>
  </si>
  <si>
    <t>Numéro de la déclaration</t>
  </si>
  <si>
    <t>Date d'édition</t>
  </si>
  <si>
    <t>Cadre de validité des PEP</t>
  </si>
  <si>
    <t>Produit  type</t>
  </si>
  <si>
    <r>
      <t>P</t>
    </r>
    <r>
      <rPr>
        <sz val="28"/>
        <color theme="1"/>
        <rFont val="Calibri"/>
        <family val="2"/>
        <scheme val="minor"/>
      </rPr>
      <t xml:space="preserve">rofil </t>
    </r>
    <r>
      <rPr>
        <b/>
        <sz val="28"/>
        <color rgb="FF00B050"/>
        <rFont val="Calibri"/>
        <family val="2"/>
        <scheme val="minor"/>
      </rPr>
      <t>E</t>
    </r>
    <r>
      <rPr>
        <sz val="28"/>
        <color theme="1"/>
        <rFont val="Calibri"/>
        <family val="2"/>
        <scheme val="minor"/>
      </rPr>
      <t xml:space="preserve">nvironnemental </t>
    </r>
    <r>
      <rPr>
        <b/>
        <sz val="28"/>
        <color rgb="FF00B050"/>
        <rFont val="Calibri"/>
        <family val="2"/>
        <scheme val="minor"/>
      </rPr>
      <t>P</t>
    </r>
    <r>
      <rPr>
        <sz val="28"/>
        <color theme="1"/>
        <rFont val="Calibri"/>
        <family val="2"/>
        <scheme val="minor"/>
      </rPr>
      <t>roduit</t>
    </r>
  </si>
  <si>
    <t>Caractéristiques techniques</t>
  </si>
  <si>
    <t>Application</t>
  </si>
  <si>
    <t>Configuration</t>
  </si>
  <si>
    <t>Masse</t>
  </si>
  <si>
    <t>Principaux constituants</t>
  </si>
  <si>
    <t>Représentativité géographique</t>
  </si>
  <si>
    <t>Identification de la gamme de produits éligibles aux règles d'extraplolation</t>
  </si>
  <si>
    <t>Paramètres de la règle d'extrapolation</t>
  </si>
  <si>
    <t>Memballage, Masse de l'emballage du produit</t>
  </si>
  <si>
    <t>Mtot, Masse totale du produit (emballage inclus)</t>
  </si>
  <si>
    <t>Pélec, Puissance consommé du produit</t>
  </si>
  <si>
    <t>Etape de fabrication</t>
  </si>
  <si>
    <t>Etape de distribution</t>
  </si>
  <si>
    <t>Etape d'installation</t>
  </si>
  <si>
    <t>Etape de fin de vie</t>
  </si>
  <si>
    <t>Produit de référence</t>
  </si>
  <si>
    <t>Produit considéré</t>
  </si>
  <si>
    <t>Déclaration des impacts environnementaux ramenés à l'unité fonctionnelle</t>
  </si>
  <si>
    <t>Unités</t>
  </si>
  <si>
    <t>Etape d'utilisation</t>
  </si>
  <si>
    <t>Mproduit, Masse du produit emballage exclus</t>
  </si>
  <si>
    <t>kg</t>
  </si>
  <si>
    <t>W</t>
  </si>
  <si>
    <t>m3/h</t>
  </si>
  <si>
    <t>Caisson sélectionné</t>
  </si>
  <si>
    <t>valeur par défaut</t>
  </si>
  <si>
    <t>Collectif Hygroréglable</t>
  </si>
  <si>
    <t>Tertiaire</t>
  </si>
  <si>
    <t>Collectif Autoréglable</t>
  </si>
  <si>
    <t>Collectif auto</t>
  </si>
  <si>
    <t>Collectif hygro</t>
  </si>
  <si>
    <t>PHASE UTILISATION</t>
  </si>
  <si>
    <t>MJ</t>
  </si>
  <si>
    <t>m3</t>
  </si>
  <si>
    <t>INDICATEURS OBLIGATOIRES</t>
  </si>
  <si>
    <t>Q, Débit en m3/h du produit dans le projet</t>
  </si>
  <si>
    <t>Sélection du produit et de l'application</t>
  </si>
  <si>
    <t>Auto: 1067 m3/h - Hygro: 700 m3/h
Tertiaire: 3400 m3/h</t>
  </si>
  <si>
    <t>Coefficient d'extrapolation à l'échelle de l'UF:</t>
  </si>
  <si>
    <t>Mproduit</t>
  </si>
  <si>
    <t>Memballage</t>
  </si>
  <si>
    <t>Mtotale</t>
  </si>
  <si>
    <t>Coef liste déroulante</t>
  </si>
  <si>
    <t>cellule liée</t>
  </si>
  <si>
    <t>Modèle :</t>
  </si>
  <si>
    <t>Référence :</t>
  </si>
  <si>
    <t>Famille 1 :</t>
  </si>
  <si>
    <t>Equipements actifs</t>
  </si>
  <si>
    <t>Equipement :</t>
  </si>
  <si>
    <t>Unité fonctionnelle </t>
  </si>
  <si>
    <t>Débit nominal</t>
  </si>
  <si>
    <t>Puissance électrique absorbée</t>
  </si>
  <si>
    <t>Fabrication, distribution, installation, utilisation et fin de vie en France</t>
  </si>
  <si>
    <t>Identification de la gamme</t>
  </si>
  <si>
    <t>Gamme</t>
  </si>
  <si>
    <t>Taille</t>
  </si>
  <si>
    <t>Rejet</t>
  </si>
  <si>
    <t>Construction</t>
  </si>
  <si>
    <t>Mode de fonctionnement</t>
  </si>
  <si>
    <t>Coefficient d'extrapolation à l'échelle du produit:</t>
  </si>
  <si>
    <t>Collectif hygroréglable</t>
  </si>
  <si>
    <t>Nu sans isolation</t>
  </si>
  <si>
    <t>PHASES FABRICATION-DISTRIBUTION</t>
  </si>
  <si>
    <t>PHASE INSTALLATION</t>
  </si>
  <si>
    <t>PHASE FIN DE VIE</t>
  </si>
  <si>
    <t>INDICATEURS FACULTATIFS</t>
  </si>
  <si>
    <t>Déchets dangereux éliminés</t>
  </si>
  <si>
    <t>Déchets non dangereux éliminés</t>
  </si>
  <si>
    <t>Déchets radioactifs éliminés</t>
  </si>
  <si>
    <t>Composants destinés à la réutilisation</t>
  </si>
  <si>
    <t>Énergie fournie à l’extérieur</t>
  </si>
  <si>
    <t>Etape de maintenance</t>
  </si>
  <si>
    <t>(=impacts environnementaux ramenés à l'UF multipliés par le débit du projet et par les coefficients d'extrapolation selon les règles du PSR-008-ed2,0-FR-2018 02 09)</t>
  </si>
  <si>
    <t>Ce tableur a fait l'objet d'une vérification par BUREAU VERITAS</t>
  </si>
  <si>
    <t>IMPACT RAMENES A L'EQUIPEMENT</t>
  </si>
  <si>
    <t>IMPACTS DEBIT DU PROJET</t>
  </si>
  <si>
    <t>IMPACTS UNITE FONCTIONNELLE</t>
  </si>
  <si>
    <r>
      <t xml:space="preserve">Déclaration des impacts environnementaux ramenés au débit du projet </t>
    </r>
    <r>
      <rPr>
        <sz val="20"/>
        <color rgb="FF00B050"/>
        <rFont val="Wingdings 3"/>
        <family val="1"/>
        <charset val="2"/>
      </rPr>
      <t></t>
    </r>
  </si>
  <si>
    <r>
      <t>m</t>
    </r>
    <r>
      <rPr>
        <i/>
        <vertAlign val="superscript"/>
        <sz val="20"/>
        <rFont val="Calibri"/>
        <family val="2"/>
        <scheme val="minor"/>
      </rPr>
      <t>3</t>
    </r>
    <r>
      <rPr>
        <i/>
        <sz val="20"/>
        <rFont val="Calibri"/>
        <family val="2"/>
        <scheme val="minor"/>
      </rPr>
      <t>/h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</si>
  <si>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/h</t>
    </r>
  </si>
  <si>
    <r>
      <t>Q, Débit en 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/h du produit dans le projet     </t>
    </r>
    <r>
      <rPr>
        <b/>
        <sz val="11"/>
        <color theme="0"/>
        <rFont val="Wingdings 3"/>
        <family val="1"/>
        <charset val="2"/>
      </rPr>
      <t></t>
    </r>
  </si>
  <si>
    <t>Tourelle de ventilation collectif ou tertiaire</t>
  </si>
  <si>
    <t>Assurer un transfert d’air d’1 m3/h en vue de la ventilation d’un bâtiment pendant une durée de vie type de 17 ans</t>
  </si>
  <si>
    <t>Tourelle en acier galvanisé et acier prélaqué
Moteur (aluminium, cuivre , ferrite)
Composants électronique (câbles, cartes électronique)
Composants plastiques
Emballage (carton,bois)</t>
  </si>
  <si>
    <t>Horizontal (H) ou vertical (V)</t>
  </si>
  <si>
    <t>Régulé avec RMEC (Mode COP-CAV-VAV-PM)
Non régulé avec potentiomètre</t>
  </si>
  <si>
    <t>25,6kg</t>
  </si>
  <si>
    <t>Tourelle d’extraction à entrainement direct</t>
  </si>
  <si>
    <t>MVN</t>
  </si>
  <si>
    <r>
      <t>425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</si>
  <si>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25W</t>
  </si>
  <si>
    <t>MVN7300013</t>
  </si>
  <si>
    <t>TBP C4 ECOWATT 10 V</t>
  </si>
  <si>
    <t>TBP C4 ECOWATT 10 H(V)</t>
  </si>
  <si>
    <r>
      <t>425 m</t>
    </r>
    <r>
      <rPr>
        <i/>
        <vertAlign val="superscript"/>
        <sz val="9"/>
        <color theme="0" tint="-0.499984740745262"/>
        <rFont val="Calibri"/>
        <family val="2"/>
        <scheme val="minor"/>
      </rPr>
      <t>3</t>
    </r>
    <r>
      <rPr>
        <i/>
        <sz val="9"/>
        <color theme="0" tint="-0.499984740745262"/>
        <rFont val="Calibri"/>
        <family val="2"/>
        <scheme val="minor"/>
      </rPr>
      <t>/h</t>
    </r>
  </si>
  <si>
    <t>TBP C4 ECOWATT</t>
  </si>
  <si>
    <t>1 taille : 10</t>
  </si>
  <si>
    <t>Fabrication</t>
  </si>
  <si>
    <t>Distribution</t>
  </si>
  <si>
    <t>Installation</t>
  </si>
  <si>
    <t>Utilisation</t>
  </si>
  <si>
    <t>Fin de vie</t>
  </si>
  <si>
    <t>Catégorie d'impact</t>
  </si>
  <si>
    <t>A1
Matières premières</t>
  </si>
  <si>
    <t>A2
Transport</t>
  </si>
  <si>
    <t>A3
Production</t>
  </si>
  <si>
    <t>Total
Modules A1-A3</t>
  </si>
  <si>
    <t>A4
Transport</t>
  </si>
  <si>
    <t>A5
Mise en œuvre</t>
  </si>
  <si>
    <t>B1
Utilisation</t>
  </si>
  <si>
    <t>B2
Entretien</t>
  </si>
  <si>
    <t>B3
Réparation</t>
  </si>
  <si>
    <t>B4
Remplacement</t>
  </si>
  <si>
    <t>B5
Remise à neuf</t>
  </si>
  <si>
    <t>B6
Consommation énergie</t>
  </si>
  <si>
    <t>B7
Consommation eau</t>
  </si>
  <si>
    <t>Total
Modules B1-B7</t>
  </si>
  <si>
    <t>C1
Déconstruction</t>
  </si>
  <si>
    <t>C2
Transport Déchets</t>
  </si>
  <si>
    <t>C3
Traitement Déchets</t>
  </si>
  <si>
    <t>C4
Elimination Déchets</t>
  </si>
  <si>
    <t>Total
Modules C1-C4</t>
  </si>
  <si>
    <t>Total
hors Module D</t>
  </si>
  <si>
    <t>Module D</t>
  </si>
  <si>
    <t>Changement climatique-Total</t>
  </si>
  <si>
    <t>kg CO2 eq</t>
  </si>
  <si>
    <t>Changement climatique-Fossiles</t>
  </si>
  <si>
    <t>Changement climatique-Biogénique</t>
  </si>
  <si>
    <t>Changement climatique-Occup. sols</t>
  </si>
  <si>
    <t>Appauvrissement de la couche d’ozone</t>
  </si>
  <si>
    <t>kg CFC11 eq</t>
  </si>
  <si>
    <t>Acidification</t>
  </si>
  <si>
    <t>mol H+ eq</t>
  </si>
  <si>
    <t>Eutrophisation eau douce</t>
  </si>
  <si>
    <t>kg P eq</t>
  </si>
  <si>
    <t>Eutrophisation aquatique marine</t>
  </si>
  <si>
    <t>kg N eq</t>
  </si>
  <si>
    <t>Eutrophisation terrestre</t>
  </si>
  <si>
    <t>mol N eq</t>
  </si>
  <si>
    <t>Formation d’ozone photochimique</t>
  </si>
  <si>
    <t>kg NMVOC eq</t>
  </si>
  <si>
    <t>Épuisement ressources, métaux minéraux</t>
  </si>
  <si>
    <t>kg Sb eq</t>
  </si>
  <si>
    <t>Épuisement ressources, fossiles</t>
  </si>
  <si>
    <t>Besoin en eau</t>
  </si>
  <si>
    <t>m3 priv.</t>
  </si>
  <si>
    <t>Émissions de particules fines</t>
  </si>
  <si>
    <t>disease inc.</t>
  </si>
  <si>
    <t>Rayonnements ionisants</t>
  </si>
  <si>
    <t>kBq U-235 eq</t>
  </si>
  <si>
    <t>Écotoxicité eaux douces</t>
  </si>
  <si>
    <t>CTUe</t>
  </si>
  <si>
    <t>Toxicité humaine, effets cancérigène</t>
  </si>
  <si>
    <t>CTUh</t>
  </si>
  <si>
    <t>Toxicité humaine, effets non cancérigène</t>
  </si>
  <si>
    <t>Occupation des sols</t>
  </si>
  <si>
    <t>Pt</t>
  </si>
  <si>
    <t>Energie primaire R hors MP</t>
  </si>
  <si>
    <t>MJ, net CV</t>
  </si>
  <si>
    <t>Ressources énergie primaire R en MP</t>
  </si>
  <si>
    <t>Total Ressources énergie primaire R</t>
  </si>
  <si>
    <t>Energie primaire NR hors MP</t>
  </si>
  <si>
    <t>Ressources énergie primaire NR en MP</t>
  </si>
  <si>
    <t>Total Ressources énergie primaire NR</t>
  </si>
  <si>
    <t>Utilisation matière secondaire</t>
  </si>
  <si>
    <t>Utilisation combustibles secondaires R</t>
  </si>
  <si>
    <t>Utilisation combustibles secondaires NR</t>
  </si>
  <si>
    <t>Utilisation nette d’eau douce</t>
  </si>
  <si>
    <t>Matières pour recyclage</t>
  </si>
  <si>
    <t>Matières pour valorisation énergétique</t>
  </si>
  <si>
    <t>Utilisation totale d’énergie primaire</t>
  </si>
  <si>
    <t>Teneur en carbone biogénique du produit</t>
  </si>
  <si>
    <t>Teneur en carbone biogénique de l’emballage</t>
  </si>
  <si>
    <t>Changement climatique</t>
  </si>
  <si>
    <t>Acidification des sols et de l'eau</t>
  </si>
  <si>
    <t>kg SO2 eq</t>
  </si>
  <si>
    <t>Eutrophisation</t>
  </si>
  <si>
    <t>kg PO4--- eq</t>
  </si>
  <si>
    <t>Formation d'ozone photochimique</t>
  </si>
  <si>
    <t>kg C2H4 eq</t>
  </si>
  <si>
    <t>Appauvrissement de la couche d'ozone</t>
  </si>
  <si>
    <t>kg CFC-11 eq</t>
  </si>
  <si>
    <t>Epuisement ressources, métaux minéraux</t>
  </si>
  <si>
    <t>Epuisement ressources, fossiles</t>
  </si>
  <si>
    <t>MVNP-00006-V01-FR</t>
  </si>
  <si>
    <t>Bureau 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</si>
</sst>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20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2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22"/>
      <color rgb="FF00B05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9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Wingdings 3"/>
      <family val="1"/>
      <charset val="2"/>
    </font>
    <font>
      <sz val="20"/>
      <color rgb="FF00B050"/>
      <name val="Wingdings 3"/>
      <family val="1"/>
      <charset val="2"/>
    </font>
    <font>
      <i/>
      <sz val="20"/>
      <name val="Calibri"/>
      <family val="2"/>
      <scheme val="minor"/>
    </font>
    <font>
      <i/>
      <vertAlign val="superscript"/>
      <sz val="2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7" xfId="0" applyFont="1" applyFill="1" applyBorder="1"/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2" fontId="10" fillId="4" borderId="8" xfId="0" applyNumberFormat="1" applyFont="1" applyFill="1" applyBorder="1" applyAlignment="1">
      <alignment horizontal="left"/>
    </xf>
    <xf numFmtId="0" fontId="6" fillId="0" borderId="0" xfId="0" applyFont="1"/>
    <xf numFmtId="0" fontId="4" fillId="2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8" xfId="0" applyFont="1" applyFill="1" applyBorder="1" applyAlignment="1">
      <alignment horizontal="center"/>
    </xf>
    <xf numFmtId="2" fontId="15" fillId="2" borderId="10" xfId="0" applyNumberFormat="1" applyFont="1" applyFill="1" applyBorder="1" applyAlignment="1">
      <alignment horizontal="center"/>
    </xf>
    <xf numFmtId="0" fontId="16" fillId="0" borderId="0" xfId="0" applyFont="1"/>
    <xf numFmtId="1" fontId="3" fillId="3" borderId="5" xfId="0" applyNumberFormat="1" applyFon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right"/>
    </xf>
    <xf numFmtId="2" fontId="0" fillId="4" borderId="7" xfId="0" applyNumberFormat="1" applyFill="1" applyBorder="1" applyAlignment="1">
      <alignment horizontal="left"/>
    </xf>
    <xf numFmtId="164" fontId="14" fillId="3" borderId="6" xfId="0" applyNumberFormat="1" applyFont="1" applyFill="1" applyBorder="1" applyAlignment="1">
      <alignment horizontal="right"/>
    </xf>
    <xf numFmtId="2" fontId="10" fillId="3" borderId="4" xfId="0" applyNumberFormat="1" applyFont="1" applyFill="1" applyBorder="1" applyAlignment="1">
      <alignment horizontal="left"/>
    </xf>
    <xf numFmtId="164" fontId="14" fillId="4" borderId="9" xfId="0" applyNumberFormat="1" applyFont="1" applyFill="1" applyBorder="1" applyAlignment="1">
      <alignment horizontal="right"/>
    </xf>
    <xf numFmtId="2" fontId="10" fillId="4" borderId="7" xfId="0" applyNumberFormat="1" applyFont="1" applyFill="1" applyBorder="1" applyAlignment="1">
      <alignment horizontal="left"/>
    </xf>
    <xf numFmtId="0" fontId="17" fillId="0" borderId="0" xfId="0" applyFont="1"/>
    <xf numFmtId="0" fontId="8" fillId="0" borderId="0" xfId="0" applyFont="1"/>
    <xf numFmtId="0" fontId="18" fillId="0" borderId="0" xfId="0" applyFont="1"/>
    <xf numFmtId="0" fontId="19" fillId="0" borderId="0" xfId="0" applyFont="1"/>
    <xf numFmtId="1" fontId="0" fillId="3" borderId="6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2" fontId="0" fillId="4" borderId="8" xfId="0" applyNumberFormat="1" applyFill="1" applyBorder="1" applyAlignment="1">
      <alignment horizontal="left" wrapText="1"/>
    </xf>
    <xf numFmtId="164" fontId="0" fillId="4" borderId="9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wrapText="1"/>
    </xf>
    <xf numFmtId="2" fontId="0" fillId="4" borderId="6" xfId="0" applyNumberFormat="1" applyFill="1" applyBorder="1" applyAlignment="1">
      <alignment horizontal="left" wrapText="1"/>
    </xf>
    <xf numFmtId="1" fontId="0" fillId="3" borderId="6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 wrapText="1"/>
    </xf>
    <xf numFmtId="11" fontId="0" fillId="3" borderId="5" xfId="0" applyNumberFormat="1" applyFill="1" applyBorder="1" applyAlignment="1">
      <alignment horizontal="center"/>
    </xf>
    <xf numFmtId="11" fontId="0" fillId="3" borderId="6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right"/>
    </xf>
    <xf numFmtId="2" fontId="3" fillId="4" borderId="8" xfId="0" applyNumberFormat="1" applyFont="1" applyFill="1" applyBorder="1" applyAlignment="1">
      <alignment horizontal="left"/>
    </xf>
    <xf numFmtId="1" fontId="14" fillId="4" borderId="8" xfId="0" applyNumberFormat="1" applyFont="1" applyFill="1" applyBorder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7" fontId="0" fillId="0" borderId="0" xfId="0" applyNumberFormat="1" applyAlignment="1">
      <alignment horizontal="left"/>
    </xf>
    <xf numFmtId="0" fontId="24" fillId="0" borderId="0" xfId="0" applyFont="1"/>
    <xf numFmtId="0" fontId="0" fillId="0" borderId="15" xfId="0" applyBorder="1"/>
    <xf numFmtId="0" fontId="0" fillId="0" borderId="15" xfId="0" applyBorder="1" applyAlignment="1">
      <alignment horizontal="center"/>
    </xf>
    <xf numFmtId="0" fontId="12" fillId="0" borderId="0" xfId="0" applyFont="1"/>
    <xf numFmtId="0" fontId="12" fillId="0" borderId="16" xfId="0" applyFont="1" applyBorder="1"/>
    <xf numFmtId="0" fontId="0" fillId="0" borderId="16" xfId="0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164" fontId="0" fillId="0" borderId="18" xfId="0" applyNumberFormat="1" applyBorder="1" applyAlignment="1">
      <alignment horizontal="right"/>
    </xf>
    <xf numFmtId="2" fontId="0" fillId="0" borderId="18" xfId="0" applyNumberFormat="1" applyBorder="1" applyAlignment="1">
      <alignment horizontal="center"/>
    </xf>
    <xf numFmtId="0" fontId="0" fillId="0" borderId="19" xfId="0" applyBorder="1"/>
    <xf numFmtId="0" fontId="7" fillId="0" borderId="0" xfId="0" applyFont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1" fontId="2" fillId="6" borderId="6" xfId="0" applyNumberFormat="1" applyFont="1" applyFill="1" applyBorder="1" applyAlignment="1" applyProtection="1">
      <alignment horizontal="right"/>
      <protection locked="0"/>
    </xf>
    <xf numFmtId="1" fontId="29" fillId="4" borderId="0" xfId="0" applyNumberFormat="1" applyFont="1" applyFill="1"/>
    <xf numFmtId="0" fontId="29" fillId="4" borderId="0" xfId="0" applyFont="1" applyFill="1"/>
    <xf numFmtId="2" fontId="20" fillId="4" borderId="4" xfId="0" applyNumberFormat="1" applyFont="1" applyFill="1" applyBorder="1" applyAlignment="1">
      <alignment horizontal="left"/>
    </xf>
    <xf numFmtId="1" fontId="0" fillId="4" borderId="9" xfId="0" applyNumberForma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 wrapText="1"/>
    </xf>
    <xf numFmtId="2" fontId="14" fillId="3" borderId="4" xfId="0" applyNumberFormat="1" applyFont="1" applyFill="1" applyBorder="1" applyAlignment="1">
      <alignment horizontal="center" wrapText="1"/>
    </xf>
    <xf numFmtId="2" fontId="0" fillId="4" borderId="6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/>
    </xf>
    <xf numFmtId="2" fontId="14" fillId="3" borderId="4" xfId="0" applyNumberFormat="1" applyFon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 wrapText="1"/>
    </xf>
    <xf numFmtId="2" fontId="14" fillId="4" borderId="4" xfId="0" applyNumberFormat="1" applyFont="1" applyFill="1" applyBorder="1" applyAlignment="1">
      <alignment horizontal="center" wrapText="1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/>
    <xf numFmtId="0" fontId="20" fillId="0" borderId="0" xfId="0" applyFont="1"/>
    <xf numFmtId="164" fontId="20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164" fontId="20" fillId="0" borderId="0" xfId="0" applyNumberFormat="1" applyFont="1"/>
    <xf numFmtId="2" fontId="20" fillId="0" borderId="0" xfId="0" applyNumberFormat="1" applyFont="1"/>
  </cellXfs>
  <cellStyles count="2">
    <cellStyle name="Normal" xfId="0" builtinId="0"/>
    <cellStyle name="Normal 7 7" xfId="1" xr:uid="{00000000-0005-0000-0000-000001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5" fmlaLink="data!$D$6" fmlaRange="data!$D$7" noThreeD="1" sel="1" val="0"/>
</file>

<file path=xl/ctrlProps/ctrlProp2.xml><?xml version="1.0" encoding="utf-8"?>
<formControlPr xmlns="http://schemas.microsoft.com/office/spreadsheetml/2009/9/main" objectType="List" dx="15" fmlaLink="data!$B$6" fmlaRange="data!$B$7:$B$9" noThreeD="1" sel="2" val="0"/>
</file>

<file path=xl/ctrlProps/ctrlProp3.xml><?xml version="1.0" encoding="utf-8"?>
<formControlPr xmlns="http://schemas.microsoft.com/office/spreadsheetml/2009/9/main" objectType="List" dx="15" fmlaLink="data!$D$17" fmlaRange="data!$D$18" noThreeD="1" sel="1" val="0"/>
</file>

<file path=xl/ctrlProps/ctrlProp4.xml><?xml version="1.0" encoding="utf-8"?>
<formControlPr xmlns="http://schemas.microsoft.com/office/spreadsheetml/2009/9/main" objectType="List" dx="15" fmlaLink="data!$B$17" fmlaRange="data!$B$18:$B$20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1</xdr:col>
      <xdr:colOff>514350</xdr:colOff>
      <xdr:row>7</xdr:row>
      <xdr:rowOff>57150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715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3</xdr:row>
      <xdr:rowOff>47625</xdr:rowOff>
    </xdr:from>
    <xdr:to>
      <xdr:col>8</xdr:col>
      <xdr:colOff>657225</xdr:colOff>
      <xdr:row>7</xdr:row>
      <xdr:rowOff>19050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57"/>
        <a:stretch>
          <a:fillRect/>
        </a:stretch>
      </xdr:blipFill>
      <xdr:spPr bwMode="auto">
        <a:xfrm>
          <a:off x="5953125" y="1047750"/>
          <a:ext cx="8001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11</xdr:row>
      <xdr:rowOff>28575</xdr:rowOff>
    </xdr:from>
    <xdr:to>
      <xdr:col>5</xdr:col>
      <xdr:colOff>482600</xdr:colOff>
      <xdr:row>22</xdr:row>
      <xdr:rowOff>36195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634" r="5085" b="9823"/>
        <a:stretch/>
      </xdr:blipFill>
      <xdr:spPr bwMode="auto">
        <a:xfrm>
          <a:off x="1847850" y="3086100"/>
          <a:ext cx="2441575" cy="2103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381000</xdr:colOff>
      <xdr:row>0</xdr:row>
      <xdr:rowOff>38100</xdr:rowOff>
    </xdr:from>
    <xdr:to>
      <xdr:col>8</xdr:col>
      <xdr:colOff>693420</xdr:colOff>
      <xdr:row>1</xdr:row>
      <xdr:rowOff>353060</xdr:rowOff>
    </xdr:to>
    <xdr:pic>
      <xdr:nvPicPr>
        <xdr:cNvPr id="7" name="Image 6" descr="Logo_MVN-O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3324225</xdr:colOff>
      <xdr:row>0</xdr:row>
      <xdr:rowOff>19050</xdr:rowOff>
    </xdr:from>
    <xdr:to>
      <xdr:col>3</xdr:col>
      <xdr:colOff>23495</xdr:colOff>
      <xdr:row>2</xdr:row>
      <xdr:rowOff>35560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905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3073" name="List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3074" name="List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895350</xdr:colOff>
      <xdr:row>0</xdr:row>
      <xdr:rowOff>9525</xdr:rowOff>
    </xdr:from>
    <xdr:to>
      <xdr:col>7</xdr:col>
      <xdr:colOff>982345</xdr:colOff>
      <xdr:row>2</xdr:row>
      <xdr:rowOff>6985</xdr:rowOff>
    </xdr:to>
    <xdr:pic>
      <xdr:nvPicPr>
        <xdr:cNvPr id="7" name="Image 6" descr="Logo_MVN-O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5</xdr:row>
          <xdr:rowOff>133350</xdr:rowOff>
        </xdr:from>
        <xdr:to>
          <xdr:col>5</xdr:col>
          <xdr:colOff>228600</xdr:colOff>
          <xdr:row>12</xdr:row>
          <xdr:rowOff>133350</xdr:rowOff>
        </xdr:to>
        <xdr:sp macro="" textlink="">
          <xdr:nvSpPr>
            <xdr:cNvPr id="8193" name="List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5</xdr:row>
          <xdr:rowOff>133350</xdr:rowOff>
        </xdr:from>
        <xdr:to>
          <xdr:col>3</xdr:col>
          <xdr:colOff>723900</xdr:colOff>
          <xdr:row>12</xdr:row>
          <xdr:rowOff>133350</xdr:rowOff>
        </xdr:to>
        <xdr:sp macro="" textlink="">
          <xdr:nvSpPr>
            <xdr:cNvPr id="8194" name="List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885825</xdr:colOff>
      <xdr:row>0</xdr:row>
      <xdr:rowOff>19050</xdr:rowOff>
    </xdr:from>
    <xdr:to>
      <xdr:col>7</xdr:col>
      <xdr:colOff>966470</xdr:colOff>
      <xdr:row>2</xdr:row>
      <xdr:rowOff>16510</xdr:rowOff>
    </xdr:to>
    <xdr:pic>
      <xdr:nvPicPr>
        <xdr:cNvPr id="5" name="Image 4" descr="Logo_MVN-OK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905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topLeftCell="A8" workbookViewId="0">
      <selection activeCell="C36" sqref="C36"/>
    </sheetView>
  </sheetViews>
  <sheetFormatPr baseColWidth="10" defaultColWidth="11.453125" defaultRowHeight="14.5" x14ac:dyDescent="0.35"/>
  <sheetData>
    <row r="1" spans="1:9" ht="27.75" customHeight="1" x14ac:dyDescent="0.35">
      <c r="A1" s="92" t="s">
        <v>0</v>
      </c>
      <c r="B1" s="12"/>
      <c r="C1" s="2"/>
      <c r="D1" s="3"/>
    </row>
    <row r="2" spans="1:9" ht="36" x14ac:dyDescent="0.35">
      <c r="A2" s="4" t="s">
        <v>8</v>
      </c>
      <c r="B2" s="4"/>
      <c r="C2" s="2"/>
      <c r="D2" s="3"/>
    </row>
    <row r="3" spans="1:9" x14ac:dyDescent="0.35">
      <c r="A3" s="1"/>
      <c r="B3" s="1"/>
      <c r="C3" s="1"/>
      <c r="D3" s="1"/>
    </row>
    <row r="10" spans="1:9" s="56" customFormat="1" ht="36" x14ac:dyDescent="0.8">
      <c r="A10" s="106" t="s">
        <v>104</v>
      </c>
      <c r="B10" s="106"/>
      <c r="C10" s="106"/>
      <c r="D10" s="106"/>
      <c r="E10" s="106"/>
      <c r="F10" s="106"/>
      <c r="G10" s="106"/>
      <c r="H10" s="106"/>
      <c r="I10" s="106"/>
    </row>
    <row r="11" spans="1:9" s="56" customFormat="1" ht="36" x14ac:dyDescent="0.8">
      <c r="A11" s="107" t="s">
        <v>96</v>
      </c>
      <c r="B11" s="107"/>
      <c r="C11" s="107"/>
      <c r="D11" s="107"/>
      <c r="E11" s="107"/>
      <c r="F11" s="107"/>
      <c r="G11" s="107"/>
      <c r="H11" s="107"/>
      <c r="I11" s="107"/>
    </row>
    <row r="23" spans="1:5" x14ac:dyDescent="0.35">
      <c r="A23" s="45" t="s">
        <v>1</v>
      </c>
    </row>
    <row r="24" spans="1:5" x14ac:dyDescent="0.35">
      <c r="A24" s="79" t="s">
        <v>82</v>
      </c>
    </row>
    <row r="27" spans="1:5" x14ac:dyDescent="0.35">
      <c r="A27" t="s">
        <v>2</v>
      </c>
      <c r="D27" t="s">
        <v>97</v>
      </c>
    </row>
    <row r="28" spans="1:5" x14ac:dyDescent="0.35">
      <c r="A28" t="s">
        <v>3</v>
      </c>
      <c r="D28" t="s">
        <v>194</v>
      </c>
    </row>
    <row r="29" spans="1:5" x14ac:dyDescent="0.35">
      <c r="A29" t="s">
        <v>4</v>
      </c>
      <c r="D29" s="130" t="s">
        <v>193</v>
      </c>
      <c r="E29" s="130"/>
    </row>
    <row r="30" spans="1:5" x14ac:dyDescent="0.35">
      <c r="A30" t="s">
        <v>5</v>
      </c>
      <c r="D30" s="78">
        <v>45383</v>
      </c>
    </row>
    <row r="32" spans="1:5" x14ac:dyDescent="0.35">
      <c r="A32" s="108"/>
      <c r="B32" s="108"/>
      <c r="D32" s="108"/>
      <c r="E32" s="108"/>
    </row>
  </sheetData>
  <mergeCells count="4">
    <mergeCell ref="A10:I10"/>
    <mergeCell ref="A11:I11"/>
    <mergeCell ref="D32:E32"/>
    <mergeCell ref="A32:B3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topLeftCell="A13" workbookViewId="0">
      <selection activeCell="B29" sqref="B29"/>
    </sheetView>
  </sheetViews>
  <sheetFormatPr baseColWidth="10" defaultColWidth="11.453125" defaultRowHeight="14.5" x14ac:dyDescent="0.35"/>
  <cols>
    <col min="1" max="1" width="14.26953125" customWidth="1"/>
    <col min="2" max="2" width="29" bestFit="1" customWidth="1"/>
    <col min="3" max="3" width="65.54296875" customWidth="1"/>
  </cols>
  <sheetData>
    <row r="1" spans="1:3" ht="36" x14ac:dyDescent="0.8">
      <c r="A1" s="57" t="s">
        <v>6</v>
      </c>
    </row>
    <row r="3" spans="1:3" x14ac:dyDescent="0.35">
      <c r="A3" s="58" t="s">
        <v>7</v>
      </c>
    </row>
    <row r="4" spans="1:3" ht="15" thickBot="1" x14ac:dyDescent="0.4">
      <c r="A4" s="58"/>
    </row>
    <row r="5" spans="1:3" ht="15" thickBot="1" x14ac:dyDescent="0.4">
      <c r="A5" s="58"/>
      <c r="B5" s="109" t="s">
        <v>9</v>
      </c>
      <c r="C5" s="109"/>
    </row>
    <row r="6" spans="1:3" ht="15" thickBot="1" x14ac:dyDescent="0.4">
      <c r="B6" s="17" t="s">
        <v>53</v>
      </c>
      <c r="C6" s="62" t="s">
        <v>101</v>
      </c>
    </row>
    <row r="7" spans="1:3" ht="15" thickBot="1" x14ac:dyDescent="0.4">
      <c r="B7" s="16" t="s">
        <v>54</v>
      </c>
      <c r="C7" s="59" t="s">
        <v>100</v>
      </c>
    </row>
    <row r="8" spans="1:3" ht="15" thickBot="1" x14ac:dyDescent="0.4">
      <c r="B8" s="17" t="s">
        <v>55</v>
      </c>
      <c r="C8" s="60" t="s">
        <v>56</v>
      </c>
    </row>
    <row r="9" spans="1:3" ht="15" thickBot="1" x14ac:dyDescent="0.4">
      <c r="B9" s="16" t="s">
        <v>57</v>
      </c>
      <c r="C9" s="61" t="s">
        <v>90</v>
      </c>
    </row>
    <row r="10" spans="1:3" ht="29.5" thickBot="1" x14ac:dyDescent="0.4">
      <c r="B10" s="17" t="s">
        <v>58</v>
      </c>
      <c r="C10" s="63" t="s">
        <v>91</v>
      </c>
    </row>
    <row r="11" spans="1:3" ht="15" thickBot="1" x14ac:dyDescent="0.4">
      <c r="B11" s="37" t="s">
        <v>11</v>
      </c>
      <c r="C11" s="65" t="s">
        <v>69</v>
      </c>
    </row>
    <row r="12" spans="1:3" ht="17" thickBot="1" x14ac:dyDescent="0.4">
      <c r="B12" s="16" t="s">
        <v>59</v>
      </c>
      <c r="C12" s="62" t="s">
        <v>98</v>
      </c>
    </row>
    <row r="13" spans="1:3" ht="15" thickBot="1" x14ac:dyDescent="0.4">
      <c r="B13" s="17" t="s">
        <v>60</v>
      </c>
      <c r="C13" s="61" t="s">
        <v>99</v>
      </c>
    </row>
    <row r="14" spans="1:3" ht="15" thickBot="1" x14ac:dyDescent="0.4">
      <c r="B14" s="16" t="s">
        <v>12</v>
      </c>
      <c r="C14" s="64" t="s">
        <v>95</v>
      </c>
    </row>
    <row r="15" spans="1:3" ht="73" thickBot="1" x14ac:dyDescent="0.4">
      <c r="B15" s="17" t="s">
        <v>13</v>
      </c>
      <c r="C15" s="66" t="s">
        <v>92</v>
      </c>
    </row>
    <row r="16" spans="1:3" ht="15" thickBot="1" x14ac:dyDescent="0.4">
      <c r="B16" s="16" t="s">
        <v>14</v>
      </c>
      <c r="C16" s="64" t="s">
        <v>61</v>
      </c>
    </row>
    <row r="18" spans="1:3" x14ac:dyDescent="0.35">
      <c r="A18" s="58" t="s">
        <v>15</v>
      </c>
    </row>
    <row r="19" spans="1:3" ht="15" thickBot="1" x14ac:dyDescent="0.4"/>
    <row r="20" spans="1:3" ht="15" thickBot="1" x14ac:dyDescent="0.4">
      <c r="B20" s="109" t="s">
        <v>62</v>
      </c>
      <c r="C20" s="109"/>
    </row>
    <row r="21" spans="1:3" ht="15" thickBot="1" x14ac:dyDescent="0.4">
      <c r="B21" s="17" t="s">
        <v>63</v>
      </c>
      <c r="C21" s="67" t="s">
        <v>104</v>
      </c>
    </row>
    <row r="22" spans="1:3" ht="15" thickBot="1" x14ac:dyDescent="0.4">
      <c r="B22" s="16" t="s">
        <v>64</v>
      </c>
      <c r="C22" s="68" t="s">
        <v>105</v>
      </c>
    </row>
    <row r="23" spans="1:3" ht="15" thickBot="1" x14ac:dyDescent="0.4">
      <c r="B23" s="17" t="s">
        <v>11</v>
      </c>
      <c r="C23" s="98">
        <v>1</v>
      </c>
    </row>
    <row r="24" spans="1:3" ht="15" thickBot="1" x14ac:dyDescent="0.4">
      <c r="B24" s="16" t="s">
        <v>65</v>
      </c>
      <c r="C24" s="61" t="s">
        <v>93</v>
      </c>
    </row>
    <row r="25" spans="1:3" ht="15" thickBot="1" x14ac:dyDescent="0.4">
      <c r="B25" s="17" t="s">
        <v>66</v>
      </c>
      <c r="C25" s="63" t="s">
        <v>70</v>
      </c>
    </row>
    <row r="26" spans="1:3" ht="29.5" thickBot="1" x14ac:dyDescent="0.4">
      <c r="B26" s="37" t="s">
        <v>67</v>
      </c>
      <c r="C26" s="69" t="s">
        <v>94</v>
      </c>
    </row>
  </sheetData>
  <sheetProtection sheet="1" objects="1" scenarios="1"/>
  <mergeCells count="2">
    <mergeCell ref="B5:C5"/>
    <mergeCell ref="B20:C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24"/>
  <sheetViews>
    <sheetView showGridLines="0" zoomScaleNormal="100" workbookViewId="0">
      <selection activeCell="K22" sqref="K22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bestFit="1" customWidth="1"/>
    <col min="19" max="19" width="16.81640625" bestFit="1" customWidth="1"/>
    <col min="20" max="20" width="9.26953125" bestFit="1" customWidth="1"/>
    <col min="21" max="21" width="12" bestFit="1" customWidth="1"/>
    <col min="22" max="22" width="8" bestFit="1" customWidth="1"/>
    <col min="23" max="23" width="9.08984375" bestFit="1" customWidth="1"/>
    <col min="24" max="24" width="13" bestFit="1" customWidth="1"/>
    <col min="25" max="25" width="14" bestFit="1" customWidth="1"/>
    <col min="26" max="26" width="10.54296875" bestFit="1" customWidth="1"/>
    <col min="27" max="27" width="12.81640625" bestFit="1" customWidth="1"/>
    <col min="28" max="28" width="13.81640625" bestFit="1" customWidth="1"/>
    <col min="29" max="29" width="8.54296875" bestFit="1" customWidth="1"/>
    <col min="30" max="30" width="15" bestFit="1" customWidth="1"/>
    <col min="31" max="31" width="13.81640625" bestFit="1" customWidth="1"/>
  </cols>
  <sheetData>
    <row r="1" spans="1:35" ht="26" x14ac:dyDescent="0.6">
      <c r="A1" s="34" t="str">
        <f>Sommaire!A10</f>
        <v>TBP C4 ECOWATT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</row>
    <row r="2" spans="1:35" ht="26" x14ac:dyDescent="0.6">
      <c r="A2" s="28" t="str">
        <f>Sommaire!A11</f>
        <v>Tourelle d’extraction à entrainement direct</v>
      </c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</row>
    <row r="3" spans="1:35" x14ac:dyDescent="0.35">
      <c r="A3" s="55" t="s">
        <v>16</v>
      </c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</row>
    <row r="4" spans="1:35" x14ac:dyDescent="0.35"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</row>
    <row r="5" spans="1:35" x14ac:dyDescent="0.35">
      <c r="B5" s="31" t="s">
        <v>45</v>
      </c>
      <c r="C5" s="11"/>
      <c r="D5" s="11"/>
      <c r="E5" s="32"/>
      <c r="F5" s="32"/>
      <c r="G5" s="32"/>
      <c r="H5" s="32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</row>
    <row r="6" spans="1:35" x14ac:dyDescent="0.35">
      <c r="B6" s="31"/>
      <c r="C6" s="11"/>
      <c r="D6" s="11"/>
      <c r="E6" s="32"/>
      <c r="F6" s="32"/>
      <c r="G6" s="32"/>
      <c r="H6" s="32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</row>
    <row r="7" spans="1:35" x14ac:dyDescent="0.35">
      <c r="B7" s="31"/>
      <c r="C7" s="11"/>
      <c r="D7" s="11"/>
      <c r="E7" s="32"/>
      <c r="F7" s="32"/>
      <c r="G7" s="32"/>
      <c r="H7" s="32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</row>
    <row r="8" spans="1:35" x14ac:dyDescent="0.35">
      <c r="B8" s="31"/>
      <c r="C8" s="11"/>
      <c r="D8" s="11"/>
      <c r="E8" s="32"/>
      <c r="F8" s="32"/>
      <c r="G8" s="32"/>
      <c r="H8" s="32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</row>
    <row r="9" spans="1:35" x14ac:dyDescent="0.35">
      <c r="B9" s="31"/>
      <c r="C9" s="11"/>
      <c r="D9" s="11"/>
      <c r="E9" s="32"/>
      <c r="F9" s="32"/>
      <c r="G9" s="32"/>
      <c r="H9" s="32"/>
      <c r="I9" s="10"/>
      <c r="J9" s="10"/>
      <c r="K9" s="10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</row>
    <row r="10" spans="1:35" x14ac:dyDescent="0.35">
      <c r="B10" s="31"/>
      <c r="C10" s="11"/>
      <c r="D10" s="11"/>
      <c r="E10" s="32"/>
      <c r="F10" s="32"/>
      <c r="G10" s="32"/>
      <c r="H10" s="32"/>
      <c r="I10" s="10"/>
      <c r="J10" s="10"/>
      <c r="K10" s="10"/>
      <c r="S10" s="131"/>
      <c r="T10" s="132"/>
      <c r="U10" s="132"/>
      <c r="V10" s="132"/>
      <c r="W10" s="131"/>
      <c r="X10" s="133"/>
      <c r="Y10" s="133"/>
      <c r="Z10" s="133"/>
      <c r="AA10" s="131"/>
      <c r="AB10" s="131"/>
      <c r="AC10" s="131"/>
      <c r="AD10" s="133"/>
      <c r="AE10" s="133"/>
      <c r="AF10" s="133"/>
      <c r="AG10" s="131"/>
      <c r="AH10" s="131"/>
      <c r="AI10" s="131"/>
    </row>
    <row r="11" spans="1:35" x14ac:dyDescent="0.35">
      <c r="B11" s="31"/>
      <c r="C11" s="11"/>
      <c r="D11" s="11"/>
      <c r="E11" s="32"/>
      <c r="F11" s="32"/>
      <c r="G11" s="32"/>
      <c r="H11" s="32"/>
      <c r="I11" s="10"/>
      <c r="J11" s="10"/>
      <c r="K11" s="10"/>
      <c r="S11" s="131"/>
      <c r="T11" s="132"/>
      <c r="U11" s="132"/>
      <c r="V11" s="132"/>
      <c r="W11" s="131"/>
      <c r="X11" s="133"/>
      <c r="Y11" s="133"/>
      <c r="Z11" s="133"/>
      <c r="AA11" s="131"/>
      <c r="AB11" s="131"/>
      <c r="AC11" s="131"/>
      <c r="AD11" s="133"/>
      <c r="AE11" s="133"/>
      <c r="AF11" s="133"/>
      <c r="AG11" s="131"/>
      <c r="AH11" s="131"/>
      <c r="AI11" s="131"/>
    </row>
    <row r="12" spans="1:35" x14ac:dyDescent="0.35">
      <c r="B12" s="31"/>
      <c r="C12" s="11"/>
      <c r="D12" s="11"/>
      <c r="E12" s="32"/>
      <c r="F12" s="32"/>
      <c r="G12" s="32"/>
      <c r="H12" s="32"/>
      <c r="I12" s="10"/>
      <c r="J12" s="10"/>
      <c r="K12" s="10"/>
      <c r="S12" s="134"/>
      <c r="T12" s="135"/>
      <c r="U12" s="135"/>
      <c r="V12" s="135"/>
      <c r="W12" s="131"/>
      <c r="X12" s="133"/>
      <c r="Y12" s="133"/>
      <c r="Z12" s="133"/>
      <c r="AA12" s="131"/>
      <c r="AB12" s="131"/>
      <c r="AC12" s="131"/>
      <c r="AD12" s="133"/>
      <c r="AE12" s="133"/>
      <c r="AF12" s="133"/>
      <c r="AG12" s="131"/>
      <c r="AH12" s="131"/>
      <c r="AI12" s="131"/>
    </row>
    <row r="13" spans="1:35" ht="15" thickBot="1" x14ac:dyDescent="0.4">
      <c r="B13" s="31"/>
      <c r="C13" s="11"/>
      <c r="D13" s="11"/>
      <c r="E13" s="44" t="s">
        <v>34</v>
      </c>
      <c r="F13" s="32"/>
      <c r="G13" s="32"/>
      <c r="H13" s="32"/>
      <c r="I13" s="10"/>
      <c r="J13" s="10"/>
      <c r="K13" s="10"/>
      <c r="S13" s="131"/>
      <c r="T13" s="132"/>
      <c r="U13" s="132"/>
      <c r="V13" s="132"/>
      <c r="W13" s="131"/>
      <c r="X13" s="133"/>
      <c r="Y13" s="133"/>
      <c r="Z13" s="133"/>
      <c r="AA13" s="131"/>
      <c r="AB13" s="131"/>
      <c r="AC13" s="131"/>
      <c r="AD13" s="133"/>
      <c r="AE13" s="133"/>
      <c r="AF13" s="133"/>
      <c r="AG13" s="131"/>
      <c r="AH13" s="131"/>
      <c r="AI13" s="131"/>
    </row>
    <row r="14" spans="1:35" ht="15" thickBot="1" x14ac:dyDescent="0.4">
      <c r="B14" s="16" t="s">
        <v>33</v>
      </c>
      <c r="C14" s="113" t="str">
        <f>IF(data!$D$6=1,data!D7,IF(data!$D$6=2,data!D8,IF(data!$D$6=3,data!D9,IF(data!$D$6=4,data!D10,IF(data!$D$6=5,data!D11,IF(data!$D$6=6,data!D12,IF(data!$D$6=7,data!D13,data!D14)))))))</f>
        <v>TBP C4 ECOWATT 10 H(V)</v>
      </c>
      <c r="D14" s="114"/>
      <c r="E14" s="121" t="s">
        <v>101</v>
      </c>
      <c r="F14" s="122"/>
      <c r="G14" s="32"/>
      <c r="H14" s="32"/>
      <c r="I14" s="30"/>
      <c r="J14" s="30"/>
      <c r="K14" s="30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</row>
    <row r="15" spans="1:35" ht="15" thickBot="1" x14ac:dyDescent="0.4">
      <c r="B15" s="17" t="s">
        <v>10</v>
      </c>
      <c r="C15" s="117" t="str">
        <f>IF(data!$B$6=1,data!B7,IF(data!$B$6=2,data!B8,data!B9))</f>
        <v>Collectif Hygroréglable</v>
      </c>
      <c r="D15" s="118"/>
      <c r="E15" s="119" t="s">
        <v>69</v>
      </c>
      <c r="F15" s="120"/>
      <c r="G15" s="32"/>
      <c r="H15" s="32"/>
      <c r="I15" s="30"/>
      <c r="J15" s="30"/>
      <c r="K15" s="30"/>
      <c r="S15" s="131"/>
      <c r="T15" s="136"/>
      <c r="U15" s="136"/>
      <c r="V15" s="136"/>
      <c r="W15" s="131"/>
      <c r="X15" s="137"/>
      <c r="Y15" s="137"/>
      <c r="Z15" s="137"/>
      <c r="AA15" s="131"/>
      <c r="AB15" s="131"/>
      <c r="AC15" s="131"/>
      <c r="AD15" s="131"/>
      <c r="AE15" s="131"/>
      <c r="AF15" s="131"/>
      <c r="AG15" s="131"/>
      <c r="AH15" s="131"/>
      <c r="AI15" s="131"/>
    </row>
    <row r="16" spans="1:35" ht="15" thickBot="1" x14ac:dyDescent="0.4">
      <c r="B16" s="16" t="s">
        <v>29</v>
      </c>
      <c r="C16" s="47">
        <f>IF(data!$D$6=1,data!E7,IF(data!$D$6=2,data!E8,IF(data!$D$6=3,data!E9,IF(data!$D$6=4,data!E10,IF(data!$D$6=5,data!E11,IF(data!$D$6=6,data!E12,IF(data!$D$6=7,T10,IF(data!$D$6=8,T11,IF(data!$D$6=9,T12,T13)))))))))</f>
        <v>19</v>
      </c>
      <c r="D16" s="48" t="s">
        <v>30</v>
      </c>
      <c r="E16" s="51">
        <f>data!E7</f>
        <v>19</v>
      </c>
      <c r="F16" s="52" t="s">
        <v>30</v>
      </c>
      <c r="G16" s="32"/>
      <c r="H16" s="32"/>
      <c r="I16" s="30"/>
      <c r="J16" s="30"/>
      <c r="K16" s="30"/>
      <c r="S16" s="131"/>
      <c r="T16" s="136"/>
      <c r="U16" s="136"/>
      <c r="V16" s="136"/>
      <c r="W16" s="131"/>
      <c r="X16" s="137"/>
      <c r="Y16" s="137"/>
      <c r="Z16" s="137"/>
      <c r="AA16" s="131"/>
      <c r="AB16" s="131"/>
      <c r="AC16" s="131"/>
      <c r="AD16" s="131"/>
      <c r="AE16" s="131"/>
      <c r="AF16" s="131"/>
      <c r="AG16" s="131"/>
      <c r="AH16" s="131"/>
      <c r="AI16" s="131"/>
    </row>
    <row r="17" spans="1:35" ht="15" thickBot="1" x14ac:dyDescent="0.4">
      <c r="B17" s="17" t="s">
        <v>17</v>
      </c>
      <c r="C17" s="49">
        <f>IF(data!$D$6=1,data!F7,IF(data!$D$6=2,data!F8,IF(data!$D$6=3,data!F9,IF(data!$D$6=4,data!F10,IF(data!$D$6=5,data!F11,IF(data!$D$6=6,data!F12,IF(data!$D$6=7,U10,IF(data!$D$6=8,U11,IF(data!$D$6=9,U12,U13)))))))))</f>
        <v>6.6000000000000014</v>
      </c>
      <c r="D17" s="50" t="s">
        <v>30</v>
      </c>
      <c r="E17" s="53">
        <f>data!F7</f>
        <v>6.6000000000000014</v>
      </c>
      <c r="F17" s="54" t="s">
        <v>30</v>
      </c>
      <c r="G17" s="32"/>
      <c r="H17" s="32"/>
      <c r="I17" s="30"/>
      <c r="J17" s="30"/>
      <c r="K17" s="30"/>
      <c r="S17" s="131"/>
      <c r="T17" s="136"/>
      <c r="U17" s="136"/>
      <c r="V17" s="136"/>
      <c r="W17" s="131"/>
      <c r="X17" s="137"/>
      <c r="Y17" s="137"/>
      <c r="Z17" s="137"/>
      <c r="AA17" s="131"/>
      <c r="AB17" s="131"/>
      <c r="AC17" s="131"/>
      <c r="AD17" s="131"/>
      <c r="AE17" s="131"/>
      <c r="AF17" s="131"/>
      <c r="AG17" s="131"/>
      <c r="AH17" s="131"/>
      <c r="AI17" s="131"/>
    </row>
    <row r="18" spans="1:35" ht="15" thickBot="1" x14ac:dyDescent="0.4">
      <c r="B18" s="16" t="s">
        <v>18</v>
      </c>
      <c r="C18" s="47">
        <f>IF(data!$D$6=1,data!G7,IF(data!$D$6=2,data!G8,IF(data!$D$6=3,data!G9,IF(data!$D$6=4,data!G10,IF(data!$D$6=5,data!G11,IF(data!$D$6=6,data!G12,IF(data!$D$6=7,V10,IF(data!$D$6=8,V11,IF(data!$D$6=9,V12,V13)))))))))</f>
        <v>25.6</v>
      </c>
      <c r="D18" s="48" t="s">
        <v>30</v>
      </c>
      <c r="E18" s="51">
        <f>data!G7</f>
        <v>25.6</v>
      </c>
      <c r="F18" s="52" t="s">
        <v>30</v>
      </c>
      <c r="G18" s="32"/>
      <c r="H18" s="32"/>
      <c r="I18" s="30"/>
      <c r="J18" s="30"/>
      <c r="K18" s="30"/>
      <c r="S18" s="131"/>
      <c r="T18" s="136"/>
      <c r="U18" s="136"/>
      <c r="V18" s="136"/>
      <c r="W18" s="131"/>
      <c r="X18" s="137"/>
      <c r="Y18" s="137"/>
      <c r="Z18" s="137"/>
      <c r="AA18" s="131"/>
      <c r="AB18" s="131"/>
      <c r="AC18" s="131"/>
      <c r="AD18" s="131"/>
      <c r="AE18" s="131"/>
      <c r="AF18" s="131"/>
      <c r="AG18" s="131"/>
      <c r="AH18" s="131"/>
      <c r="AI18" s="131"/>
    </row>
    <row r="19" spans="1:35" ht="15" hidden="1" customHeight="1" x14ac:dyDescent="0.35">
      <c r="B19" s="17" t="s">
        <v>19</v>
      </c>
      <c r="C19" s="74">
        <v>583</v>
      </c>
      <c r="D19" s="75" t="s">
        <v>31</v>
      </c>
      <c r="E19" s="76">
        <v>583</v>
      </c>
      <c r="F19" s="33" t="s">
        <v>31</v>
      </c>
      <c r="G19" s="32"/>
      <c r="H19" s="32"/>
      <c r="I19" s="30"/>
      <c r="J19" s="30"/>
      <c r="K19" s="30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</row>
    <row r="20" spans="1:35" s="6" customFormat="1" ht="32.25" hidden="1" customHeight="1" thickBot="1" x14ac:dyDescent="0.4">
      <c r="A20"/>
      <c r="B20" s="37" t="s">
        <v>44</v>
      </c>
      <c r="C20" s="46">
        <v>3400</v>
      </c>
      <c r="D20" s="36" t="s">
        <v>32</v>
      </c>
      <c r="E20" s="115" t="s">
        <v>46</v>
      </c>
      <c r="F20" s="116"/>
      <c r="G20" s="32"/>
      <c r="H20" s="32"/>
      <c r="I20" s="29"/>
      <c r="J20" s="29"/>
      <c r="K20" s="29"/>
      <c r="L20" s="5"/>
      <c r="M20" s="5"/>
      <c r="N20" s="5"/>
      <c r="O20" s="5"/>
      <c r="P20" s="5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</row>
    <row r="21" spans="1:35" s="6" customFormat="1" ht="15.75" customHeight="1" x14ac:dyDescent="0.35">
      <c r="A21"/>
      <c r="B21" s="35"/>
      <c r="C21" s="35"/>
      <c r="D21" s="35"/>
      <c r="E21" s="35"/>
      <c r="F21" s="35"/>
      <c r="G21" s="32"/>
      <c r="H21" s="32"/>
      <c r="I21" s="29"/>
      <c r="J21" s="29"/>
      <c r="K21" s="29"/>
      <c r="L21" s="5"/>
      <c r="M21" s="5"/>
      <c r="N21" s="5"/>
      <c r="O21" s="5"/>
      <c r="P21" s="5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</row>
    <row r="22" spans="1:35" x14ac:dyDescent="0.35"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</row>
    <row r="23" spans="1:35" ht="29.5" thickBot="1" x14ac:dyDescent="0.4">
      <c r="B23" s="13"/>
      <c r="C23" s="14" t="s">
        <v>20</v>
      </c>
      <c r="D23" s="14" t="s">
        <v>21</v>
      </c>
      <c r="E23" s="14" t="s">
        <v>22</v>
      </c>
      <c r="F23" s="14" t="s">
        <v>28</v>
      </c>
      <c r="G23" s="14" t="s">
        <v>80</v>
      </c>
      <c r="H23" s="15" t="s">
        <v>23</v>
      </c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" thickBot="1" x14ac:dyDescent="0.4">
      <c r="B24" s="16" t="s">
        <v>24</v>
      </c>
      <c r="C24" s="18">
        <v>1</v>
      </c>
      <c r="D24" s="18">
        <v>1</v>
      </c>
      <c r="E24" s="18">
        <v>1</v>
      </c>
      <c r="F24" s="18">
        <v>1</v>
      </c>
      <c r="G24" s="18">
        <v>1</v>
      </c>
      <c r="H24" s="19">
        <v>1</v>
      </c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</row>
    <row r="25" spans="1:35" x14ac:dyDescent="0.35">
      <c r="B25" s="17" t="s">
        <v>25</v>
      </c>
      <c r="C25" s="20">
        <f>(IF(data!$B$12=101,data!$I$7,IF(data!$B$12=102,data!$I$8,IF(data!$B$12=103,data!$I$9,IF(data!$B$12=104,data!$I$10,IF(data!$B$12=105,data!$I$11,IF(data!$B$12=106,data!$I$12,IF(data!$B$12=107,$X$10,IF(data!$B$12=108,$X$11,IF(data!$B$12=109,$X$12,IF(data!$B$12=110,$X$13,IF(data!$B$12=201,data!$J$7,IF(data!$B$12=202,data!$J$8,IF(data!$B$12=203,data!$J$9,IF(data!$B$12=204,data!$J$10,IF(data!$B$12=205,data!$J$11,IF(data!$B$12=206,data!$J$12,IF(data!$B$12=207,$Y$10,IF(data!$B$12=208,$Y$11,IF(data!$B$12=209,$Y$12,IF(data!$B$12=210,$Y$13,IF(data!$B$12=301,data!$K$7,IF(data!$B$12=302,data!$K$8,IF(data!$B$12=303,data!$K$9,IF(data!$B$12=304,data!$K$10,IF(data!$B$12=305,data!$K$11,IF(data!$B$12=306,data!$K$12,IF(data!$B$12=307,$Z$10,IF(data!$B$12=308,$Z$11,IF(data!$B$12=309,$Z$12,$Z$13))))))))))))))))))))))))))))))</f>
        <v>1</v>
      </c>
      <c r="D25" s="20">
        <f>(IF(data!$B$12=101,data!$I$7,IF(data!$B$12=102,data!$I$8,IF(data!$B$12=103,data!$I$9,IF(data!$B$12=104,data!$I$10,IF(data!$B$12=105,data!$I$11,IF(data!$B$12=106,data!$I$12,IF(data!$B$12=107,$X$10,IF(data!$B$12=108,$X$11,IF(data!$B$12=109,$X$12,IF(data!$B$12=110,$X$13,IF(data!$B$12=201,data!$J$7,IF(data!$B$12=202,data!$J$8,IF(data!$B$12=203,data!$J$9,IF(data!$B$12=204,data!$J$10,IF(data!$B$12=205,data!$J$11,IF(data!$B$12=206,data!$J$12,IF(data!$B$12=207,$Y$10,IF(data!$B$12=208,$Y$11,IF(data!$B$12=209,$Y$12,IF(data!$B$12=210,$Y$13,IF(data!$B$12=301,data!$K$7,IF(data!$B$12=302,data!$K$8,IF(data!$B$12=303,data!$K$9,IF(data!$B$12=304,data!$K$10,IF(data!$B$12=305,data!$K$11,IF(data!$B$12=306,data!$K$12,IF(data!$B$12=307,$Z$10,IF(data!$B$12=308,$Z$11,IF(data!$B$12=309,$Z$12,$Z$13))))))))))))))))))))))))))))))</f>
        <v>1</v>
      </c>
      <c r="E25" s="20">
        <f>(IF(data!$B$12=101,data!$L$7,IF(data!$B$12=102,data!$L$8,IF(data!$B$12=103,data!$L$9,IF(data!$B$12=104,data!$L$10,IF(data!$B$12=105,data!$L$11,IF(data!$B$12=106,data!$L$12,IF(data!$B$12=107,$AA$10,IF(data!$B$12=108,$AA$11,IF(data!$B$12=109,$AA$12,IF(data!$B$12=110,$AA$13,IF(data!$B$12=201,data!$M$7,IF(data!$B$12=202,data!$M$8,IF(data!$B$12=203,data!$M$9,IF(data!$B$12=204,data!$M$10,IF(data!$B$12=205,data!$M$11,IF(data!$B$12=206,data!$M$12,IF(data!$B$12=207,$AB$10,IF(data!$B$12=208,$AB$11,IF(data!$B$12=209,$AB$12,IF(data!$B$12=210,$AB$13,IF(data!$B$12=301,data!$N$7,IF(data!$B$12=302,data!$N$8,IF(data!$B$12=303,data!$N$9,IF(data!$B$12=304,data!$N$10,IF(data!$B$12=305,data!$N$11,IF(data!$B$12=306,data!$N$12,IF(data!$B$12=307,$AC$10,IF(data!$B$12=308,$AC$11,IF(data!$B$12=309,$AC$12,$AC$13))))))))))))))))))))))))))))))</f>
        <v>1</v>
      </c>
      <c r="F25" s="20">
        <f>(IF(data!$B$12=101,data!$O$7,IF(data!$B$12=102,data!$O$8,IF(data!$B$12=103,data!$O$9,IF(data!$B$12=104,data!$O$10,IF(data!$B$12=105,data!$O$11,IF(data!$B$12=106,data!$O$12,IF(data!$B$12=107,$AD$10,IF(data!$B$12=108,$AD$11,IF(data!$B$12=109,$AD$12,IF(data!$B$12=110,$AD$13,IF(data!$B$12=201,data!$P$7,IF(data!$B$12=202,data!$P$8,IF(data!$B$12=203,data!$P$9,IF(data!$B$12=204,data!$P$10,IF(data!$B$12=205,data!$P$11,IF(data!$B$12=206,data!$P$12,IF(data!$B$12=207,$AE$10,IF(data!$B$12=208,$AE$11,IF(data!$B$12=209,$AE$12,IF(data!$B$12=210,$AE$13,IF(data!$B$12=301,data!$Q$7,IF(data!$B$12=302,data!$Q$8,IF(data!$B$12=303,data!$Q$9,IF(data!$B$12=304,data!$Q$10,IF(data!$B$12=305,data!$Q$11,IF(data!$B$12=306,data!$Q$12,IF(data!$B$12=307,$AF$10,IF(data!$B$12=308,$AF$11,IF(data!$B$12=309,$AF$12,$AF$13))))))))))))))))))))))))))))))</f>
        <v>1</v>
      </c>
      <c r="G25" s="20">
        <v>1</v>
      </c>
      <c r="H25" s="21">
        <f>(IF(data!$B$12=101,data!$R$7,IF(data!$B$12=102,data!$R$8,IF(data!$B$12=103,data!$R$9,IF(data!$B$12=104,data!$R$10,IF(data!$B$12=105,data!$R$11,IF(data!$B$12=106,data!$R$12,IF(data!$B$12=107,$AG$10,IF(data!$B$12=108,$AG$11,IF(data!$B$12=109,$AG$12,IF(data!$B$12=110,$AG$13,IF(data!$B$12=201,data!$S$7,IF(data!$B$12=202,data!$S$8,IF(data!$B$12=203,data!$S$9,IF(data!$B$12=204,data!$S$10,IF(data!$B$12=205,data!$S$11,IF(data!$B$12=206,data!$S$12,IF(data!$B$12=207,$AH$10,IF(data!$B$12=208,$AH$11,IF(data!$B$12=209,$AH$12,IF(data!$B$12=210,$AH$13,IF(data!$B$12=301,data!$T$7,IF(data!$B$12=302,data!$T$8,IF(data!$B$12=303,data!$T$9,IF(data!$B$12=304,data!$T$10,IF(data!$B$12=305,data!$T$11,IF(data!$B$12=306,data!$T$12,IF(data!$B$12=307,$AI$10,IF(data!$B$12=308,$AI$11,IF(data!$B$12=309,$AI$12,$AI$13))))))))))))))))))))))))))))))</f>
        <v>1</v>
      </c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</row>
    <row r="26" spans="1:35" x14ac:dyDescent="0.35"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</row>
    <row r="27" spans="1:35" ht="26" x14ac:dyDescent="0.6">
      <c r="A27" s="26" t="s">
        <v>26</v>
      </c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</row>
    <row r="29" spans="1:35" ht="15" thickBot="1" x14ac:dyDescent="0.4">
      <c r="A29" s="27" t="s">
        <v>43</v>
      </c>
      <c r="D29" s="110" t="s">
        <v>106</v>
      </c>
      <c r="E29" s="110"/>
      <c r="F29" s="110"/>
      <c r="G29" s="111"/>
      <c r="H29" s="22" t="s">
        <v>107</v>
      </c>
      <c r="I29" s="22" t="s">
        <v>108</v>
      </c>
      <c r="J29" s="112" t="s">
        <v>109</v>
      </c>
      <c r="K29" s="110"/>
      <c r="L29" s="110"/>
      <c r="M29" s="110"/>
      <c r="N29" s="110"/>
      <c r="O29" s="110"/>
      <c r="P29" s="110"/>
      <c r="Q29" s="111"/>
      <c r="R29" s="112" t="s">
        <v>110</v>
      </c>
      <c r="S29" s="110"/>
      <c r="T29" s="110"/>
      <c r="U29" s="110"/>
      <c r="V29" s="110"/>
    </row>
    <row r="30" spans="1:35" ht="50.25" customHeight="1" thickBot="1" x14ac:dyDescent="0.4">
      <c r="A30" s="6"/>
      <c r="B30" s="22" t="s">
        <v>111</v>
      </c>
      <c r="C30" s="23" t="s">
        <v>27</v>
      </c>
      <c r="D30" s="101" t="s">
        <v>112</v>
      </c>
      <c r="E30" s="101" t="s">
        <v>113</v>
      </c>
      <c r="F30" s="101" t="s">
        <v>114</v>
      </c>
      <c r="G30" s="101" t="s">
        <v>115</v>
      </c>
      <c r="H30" s="101" t="s">
        <v>116</v>
      </c>
      <c r="I30" s="101" t="s">
        <v>117</v>
      </c>
      <c r="J30" s="101" t="s">
        <v>118</v>
      </c>
      <c r="K30" s="101" t="s">
        <v>119</v>
      </c>
      <c r="L30" s="101" t="s">
        <v>120</v>
      </c>
      <c r="M30" s="101" t="s">
        <v>121</v>
      </c>
      <c r="N30" s="101" t="s">
        <v>122</v>
      </c>
      <c r="O30" s="101" t="s">
        <v>123</v>
      </c>
      <c r="P30" s="101" t="s">
        <v>124</v>
      </c>
      <c r="Q30" s="101" t="s">
        <v>125</v>
      </c>
      <c r="R30" s="101" t="s">
        <v>126</v>
      </c>
      <c r="S30" s="101" t="s">
        <v>127</v>
      </c>
      <c r="T30" s="101" t="s">
        <v>128</v>
      </c>
      <c r="U30" s="101" t="s">
        <v>129</v>
      </c>
      <c r="V30" s="101" t="s">
        <v>130</v>
      </c>
      <c r="W30" s="101" t="s">
        <v>131</v>
      </c>
      <c r="X30" s="102" t="s">
        <v>132</v>
      </c>
    </row>
    <row r="31" spans="1:35" ht="15" thickBot="1" x14ac:dyDescent="0.4">
      <c r="B31" s="24" t="s">
        <v>133</v>
      </c>
      <c r="C31" s="25" t="s">
        <v>134</v>
      </c>
      <c r="D31" s="70">
        <f>D79*$C$25</f>
        <v>0.30963277</v>
      </c>
      <c r="E31" s="70">
        <f t="shared" ref="E31:F46" si="0">E79*$C$25</f>
        <v>5.2179089000000001E-3</v>
      </c>
      <c r="F31" s="70">
        <f t="shared" si="0"/>
        <v>4.7979411E-2</v>
      </c>
      <c r="G31" s="70">
        <f>SUM(D31:F31)</f>
        <v>0.36283008989999999</v>
      </c>
      <c r="H31" s="70">
        <f t="shared" ref="H31:H67" si="1">H79*$D$25</f>
        <v>5.4247189000000001E-3</v>
      </c>
      <c r="I31" s="70">
        <f t="shared" ref="I31:I67" si="2">I79*$E$25</f>
        <v>4.3787178000000001E-3</v>
      </c>
      <c r="J31" s="70">
        <f>J79*$F$25</f>
        <v>0</v>
      </c>
      <c r="K31" s="70">
        <f>K79*$G$25</f>
        <v>0.10526772</v>
      </c>
      <c r="L31" s="70">
        <f>L79*$G$25</f>
        <v>0</v>
      </c>
      <c r="M31" s="70">
        <f>M79*$G$25</f>
        <v>0</v>
      </c>
      <c r="N31" s="70">
        <f>N79*$G$25</f>
        <v>0</v>
      </c>
      <c r="O31" s="70">
        <f>O79*$F$25</f>
        <v>0.63307738999999996</v>
      </c>
      <c r="P31" s="70">
        <f t="shared" ref="P31" si="3">P79*$F$25</f>
        <v>0</v>
      </c>
      <c r="Q31" s="70">
        <f>SUM(J31:P31)</f>
        <v>0.73834510999999992</v>
      </c>
      <c r="R31" s="70">
        <f>R79*$H$25</f>
        <v>0</v>
      </c>
      <c r="S31" s="70">
        <f t="shared" ref="S31:U31" si="4">S79*$H$25</f>
        <v>2.6883185E-3</v>
      </c>
      <c r="T31" s="70">
        <f t="shared" si="4"/>
        <v>4.7243524000000002E-2</v>
      </c>
      <c r="U31" s="70">
        <f t="shared" si="4"/>
        <v>1.5038388E-2</v>
      </c>
      <c r="V31" s="71">
        <f>SUM(R31:U31)</f>
        <v>6.4970230500000004E-2</v>
      </c>
      <c r="W31" s="71">
        <f>G31+H31+I31+Q31+V31</f>
        <v>1.1759488670999998</v>
      </c>
      <c r="X31" s="71">
        <f t="shared" ref="X31:X67" si="5">X79*$H$25</f>
        <v>-8.4187126000000001E-2</v>
      </c>
      <c r="AG31" s="6"/>
      <c r="AH31" s="6"/>
      <c r="AI31" s="6"/>
    </row>
    <row r="32" spans="1:35" ht="15" thickBot="1" x14ac:dyDescent="0.4">
      <c r="B32" s="24" t="s">
        <v>135</v>
      </c>
      <c r="C32" s="25" t="s">
        <v>134</v>
      </c>
      <c r="D32" s="72">
        <f t="shared" ref="D32:F47" si="6">D80*$C$25</f>
        <v>0.30753063000000003</v>
      </c>
      <c r="E32" s="72">
        <f t="shared" si="6"/>
        <v>5.2111739000000002E-3</v>
      </c>
      <c r="F32" s="72">
        <f t="shared" si="0"/>
        <v>7.1072385000000002E-2</v>
      </c>
      <c r="G32" s="72">
        <f t="shared" ref="G32:G76" si="7">SUM(D32:F32)</f>
        <v>0.38381418890000002</v>
      </c>
      <c r="H32" s="72">
        <f t="shared" si="1"/>
        <v>5.4177169000000002E-3</v>
      </c>
      <c r="I32" s="72">
        <f t="shared" si="2"/>
        <v>1.0040915000000001E-3</v>
      </c>
      <c r="J32" s="72">
        <f t="shared" ref="J32:J67" si="8">J80*$F$25</f>
        <v>0</v>
      </c>
      <c r="K32" s="72">
        <f t="shared" ref="K32:N47" si="9">K80*$G$25</f>
        <v>0.1033948</v>
      </c>
      <c r="L32" s="72">
        <f t="shared" si="9"/>
        <v>0</v>
      </c>
      <c r="M32" s="72">
        <f t="shared" si="9"/>
        <v>0</v>
      </c>
      <c r="N32" s="72">
        <f t="shared" si="9"/>
        <v>0</v>
      </c>
      <c r="O32" s="72">
        <f t="shared" ref="O32:P47" si="10">O80*$F$25</f>
        <v>0.62023170000000005</v>
      </c>
      <c r="P32" s="72">
        <f t="shared" si="10"/>
        <v>0</v>
      </c>
      <c r="Q32" s="73">
        <f t="shared" ref="Q32:Q76" si="11">SUM(J32:P32)</f>
        <v>0.72362650000000006</v>
      </c>
      <c r="R32" s="73">
        <f t="shared" ref="R32:U47" si="12">R80*$H$25</f>
        <v>0</v>
      </c>
      <c r="S32" s="73">
        <f t="shared" si="12"/>
        <v>2.6838125E-3</v>
      </c>
      <c r="T32" s="73">
        <f t="shared" si="12"/>
        <v>4.7450955000000003E-2</v>
      </c>
      <c r="U32" s="73">
        <f t="shared" si="12"/>
        <v>4.3798201E-3</v>
      </c>
      <c r="V32" s="73">
        <f t="shared" ref="V32:V76" si="13">SUM(R32:U32)</f>
        <v>5.4514587600000004E-2</v>
      </c>
      <c r="W32" s="73">
        <f t="shared" ref="W32:W76" si="14">G32+H32+I32+Q32+V32</f>
        <v>1.1683770848999999</v>
      </c>
      <c r="X32" s="73">
        <f t="shared" si="5"/>
        <v>-0.10407167000000001</v>
      </c>
    </row>
    <row r="33" spans="1:24" ht="15" thickBot="1" x14ac:dyDescent="0.4">
      <c r="B33" s="24" t="s">
        <v>136</v>
      </c>
      <c r="C33" s="25" t="s">
        <v>134</v>
      </c>
      <c r="D33" s="70">
        <f t="shared" si="6"/>
        <v>9.6137085999999997E-3</v>
      </c>
      <c r="E33" s="70">
        <f t="shared" si="6"/>
        <v>3.8070961000000002E-5</v>
      </c>
      <c r="F33" s="70">
        <f t="shared" si="0"/>
        <v>5.7996654E-3</v>
      </c>
      <c r="G33" s="70">
        <f t="shared" si="7"/>
        <v>1.5451444961E-2</v>
      </c>
      <c r="H33" s="70">
        <f t="shared" si="1"/>
        <v>3.9579890000000003E-5</v>
      </c>
      <c r="I33" s="70">
        <f t="shared" si="2"/>
        <v>3.3458568999999998E-3</v>
      </c>
      <c r="J33" s="70">
        <f t="shared" si="8"/>
        <v>0</v>
      </c>
      <c r="K33" s="70">
        <f t="shared" si="9"/>
        <v>7.0951657999999999E-3</v>
      </c>
      <c r="L33" s="70">
        <f t="shared" si="9"/>
        <v>0</v>
      </c>
      <c r="M33" s="70">
        <f t="shared" si="9"/>
        <v>0</v>
      </c>
      <c r="N33" s="70">
        <f t="shared" si="9"/>
        <v>0</v>
      </c>
      <c r="O33" s="70">
        <f t="shared" si="10"/>
        <v>7.6871589000000004E-2</v>
      </c>
      <c r="P33" s="70">
        <f t="shared" si="10"/>
        <v>0</v>
      </c>
      <c r="Q33" s="71">
        <f t="shared" si="11"/>
        <v>8.3966754800000001E-2</v>
      </c>
      <c r="R33" s="71">
        <f t="shared" si="12"/>
        <v>0</v>
      </c>
      <c r="S33" s="71">
        <f t="shared" si="12"/>
        <v>2.988535E-5</v>
      </c>
      <c r="T33" s="71">
        <f t="shared" si="12"/>
        <v>1.3366342000000001E-4</v>
      </c>
      <c r="U33" s="71">
        <f t="shared" si="12"/>
        <v>1.0363623000000001E-2</v>
      </c>
      <c r="V33" s="71">
        <f t="shared" si="13"/>
        <v>1.0527171770000001E-2</v>
      </c>
      <c r="W33" s="71">
        <f t="shared" si="14"/>
        <v>0.113330808321</v>
      </c>
      <c r="X33" s="71">
        <f t="shared" si="5"/>
        <v>-4.9407536999999998E-3</v>
      </c>
    </row>
    <row r="34" spans="1:24" ht="15" thickBot="1" x14ac:dyDescent="0.4">
      <c r="B34" s="24" t="s">
        <v>137</v>
      </c>
      <c r="C34" s="25" t="s">
        <v>134</v>
      </c>
      <c r="D34" s="72">
        <f t="shared" si="6"/>
        <v>4.2938307999999998E-4</v>
      </c>
      <c r="E34" s="72">
        <f t="shared" si="6"/>
        <v>2.0463573000000001E-6</v>
      </c>
      <c r="F34" s="72">
        <f t="shared" si="0"/>
        <v>1.0739563E-4</v>
      </c>
      <c r="G34" s="72">
        <f t="shared" si="7"/>
        <v>5.3882506729999993E-4</v>
      </c>
      <c r="H34" s="72">
        <f t="shared" si="1"/>
        <v>2.1274638999999999E-6</v>
      </c>
      <c r="I34" s="72">
        <f t="shared" si="2"/>
        <v>6.0940346E-7</v>
      </c>
      <c r="J34" s="72">
        <f t="shared" si="8"/>
        <v>0</v>
      </c>
      <c r="K34" s="72">
        <f t="shared" si="9"/>
        <v>1.9853952E-4</v>
      </c>
      <c r="L34" s="72">
        <f t="shared" si="9"/>
        <v>0</v>
      </c>
      <c r="M34" s="72">
        <f t="shared" si="9"/>
        <v>0</v>
      </c>
      <c r="N34" s="72">
        <f t="shared" si="9"/>
        <v>0</v>
      </c>
      <c r="O34" s="72">
        <f t="shared" si="10"/>
        <v>3.8220744E-4</v>
      </c>
      <c r="P34" s="72">
        <f t="shared" si="10"/>
        <v>0</v>
      </c>
      <c r="Q34" s="72">
        <f t="shared" si="11"/>
        <v>5.8074696E-4</v>
      </c>
      <c r="R34" s="72">
        <f t="shared" si="12"/>
        <v>0</v>
      </c>
      <c r="S34" s="72">
        <f t="shared" si="12"/>
        <v>1.6035965999999999E-6</v>
      </c>
      <c r="T34" s="72">
        <f t="shared" si="12"/>
        <v>6.6200254999999999E-6</v>
      </c>
      <c r="U34" s="72">
        <f t="shared" si="12"/>
        <v>1.026369E-7</v>
      </c>
      <c r="V34" s="72">
        <f t="shared" si="13"/>
        <v>8.3262589999999997E-6</v>
      </c>
      <c r="W34" s="72">
        <f t="shared" si="14"/>
        <v>1.1306351536599999E-3</v>
      </c>
      <c r="X34" s="72">
        <f t="shared" si="5"/>
        <v>-1.0226394E-4</v>
      </c>
    </row>
    <row r="35" spans="1:24" ht="15" thickBot="1" x14ac:dyDescent="0.4">
      <c r="B35" s="24" t="s">
        <v>138</v>
      </c>
      <c r="C35" s="25" t="s">
        <v>139</v>
      </c>
      <c r="D35" s="70">
        <f t="shared" si="6"/>
        <v>1.9536168000000001E-8</v>
      </c>
      <c r="E35" s="70">
        <f t="shared" si="6"/>
        <v>1.2060455E-9</v>
      </c>
      <c r="F35" s="70">
        <f t="shared" si="0"/>
        <v>7.1288006999999998E-9</v>
      </c>
      <c r="G35" s="70">
        <f t="shared" si="7"/>
        <v>2.78710142E-8</v>
      </c>
      <c r="H35" s="70">
        <f t="shared" si="1"/>
        <v>1.2538466999999999E-9</v>
      </c>
      <c r="I35" s="70">
        <f t="shared" si="2"/>
        <v>2.1930054000000001E-10</v>
      </c>
      <c r="J35" s="70">
        <f t="shared" si="8"/>
        <v>0</v>
      </c>
      <c r="K35" s="70">
        <f t="shared" si="9"/>
        <v>6.5076087999999996E-9</v>
      </c>
      <c r="L35" s="70">
        <f t="shared" si="9"/>
        <v>0</v>
      </c>
      <c r="M35" s="70">
        <f t="shared" si="9"/>
        <v>0</v>
      </c>
      <c r="N35" s="70">
        <f t="shared" si="9"/>
        <v>0</v>
      </c>
      <c r="O35" s="70">
        <f t="shared" si="10"/>
        <v>6.5281574000000005E-8</v>
      </c>
      <c r="P35" s="70">
        <f t="shared" si="10"/>
        <v>0</v>
      </c>
      <c r="Q35" s="70">
        <f t="shared" si="11"/>
        <v>7.1789182800000007E-8</v>
      </c>
      <c r="R35" s="70">
        <f t="shared" si="12"/>
        <v>0</v>
      </c>
      <c r="S35" s="70">
        <f t="shared" si="12"/>
        <v>5.8519564999999996E-10</v>
      </c>
      <c r="T35" s="70">
        <f t="shared" si="12"/>
        <v>1.7393341999999999E-9</v>
      </c>
      <c r="U35" s="70">
        <f t="shared" si="12"/>
        <v>4.9262390999999997E-11</v>
      </c>
      <c r="V35" s="70">
        <f t="shared" si="13"/>
        <v>2.3737922410000001E-9</v>
      </c>
      <c r="W35" s="70">
        <f t="shared" si="14"/>
        <v>1.0350713648100001E-7</v>
      </c>
      <c r="X35" s="70">
        <f t="shared" si="5"/>
        <v>-4.9647750000000004E-9</v>
      </c>
    </row>
    <row r="36" spans="1:24" ht="15" thickBot="1" x14ac:dyDescent="0.4">
      <c r="B36" s="24" t="s">
        <v>140</v>
      </c>
      <c r="C36" s="25" t="s">
        <v>141</v>
      </c>
      <c r="D36" s="72">
        <f t="shared" si="6"/>
        <v>3.6876493E-3</v>
      </c>
      <c r="E36" s="72">
        <f t="shared" si="6"/>
        <v>2.1154882E-5</v>
      </c>
      <c r="F36" s="72">
        <f t="shared" si="0"/>
        <v>9.1165864000000002E-4</v>
      </c>
      <c r="G36" s="72">
        <f t="shared" si="7"/>
        <v>4.6204628219999998E-3</v>
      </c>
      <c r="H36" s="72">
        <f t="shared" si="1"/>
        <v>2.1993348E-5</v>
      </c>
      <c r="I36" s="72">
        <f t="shared" si="2"/>
        <v>4.5531170000000003E-6</v>
      </c>
      <c r="J36" s="72">
        <f t="shared" si="8"/>
        <v>0</v>
      </c>
      <c r="K36" s="72">
        <f t="shared" si="9"/>
        <v>1.5035927E-3</v>
      </c>
      <c r="L36" s="72">
        <f t="shared" si="9"/>
        <v>0</v>
      </c>
      <c r="M36" s="72">
        <f t="shared" si="9"/>
        <v>0</v>
      </c>
      <c r="N36" s="72">
        <f t="shared" si="9"/>
        <v>0</v>
      </c>
      <c r="O36" s="72">
        <f t="shared" si="10"/>
        <v>3.7138248E-3</v>
      </c>
      <c r="P36" s="72">
        <f t="shared" si="10"/>
        <v>0</v>
      </c>
      <c r="Q36" s="72">
        <f t="shared" si="11"/>
        <v>5.2174175E-3</v>
      </c>
      <c r="R36" s="72">
        <f t="shared" si="12"/>
        <v>0</v>
      </c>
      <c r="S36" s="72">
        <f t="shared" si="12"/>
        <v>1.0452626999999999E-5</v>
      </c>
      <c r="T36" s="72">
        <f t="shared" si="12"/>
        <v>1.1120663E-4</v>
      </c>
      <c r="U36" s="72">
        <f t="shared" si="12"/>
        <v>3.0615636000000001E-6</v>
      </c>
      <c r="V36" s="72">
        <f t="shared" si="13"/>
        <v>1.2472082059999999E-4</v>
      </c>
      <c r="W36" s="72">
        <f t="shared" si="14"/>
        <v>9.9891476075999984E-3</v>
      </c>
      <c r="X36" s="72">
        <f t="shared" si="5"/>
        <v>-1.2119342000000001E-3</v>
      </c>
    </row>
    <row r="37" spans="1:24" ht="15" thickBot="1" x14ac:dyDescent="0.4">
      <c r="B37" s="24" t="s">
        <v>142</v>
      </c>
      <c r="C37" s="25" t="s">
        <v>143</v>
      </c>
      <c r="D37" s="70">
        <f t="shared" si="6"/>
        <v>2.0110017000000001E-4</v>
      </c>
      <c r="E37" s="70">
        <f t="shared" si="6"/>
        <v>3.3567902999999997E-7</v>
      </c>
      <c r="F37" s="70">
        <f t="shared" si="0"/>
        <v>3.8578719000000002E-5</v>
      </c>
      <c r="G37" s="70">
        <f t="shared" si="7"/>
        <v>2.4001456803E-4</v>
      </c>
      <c r="H37" s="70">
        <f t="shared" si="1"/>
        <v>3.4898355000000001E-7</v>
      </c>
      <c r="I37" s="70">
        <f t="shared" si="2"/>
        <v>1.0523486999999999E-7</v>
      </c>
      <c r="J37" s="70">
        <f t="shared" si="8"/>
        <v>0</v>
      </c>
      <c r="K37" s="70">
        <f t="shared" si="9"/>
        <v>7.2784237000000001E-5</v>
      </c>
      <c r="L37" s="70">
        <f t="shared" si="9"/>
        <v>0</v>
      </c>
      <c r="M37" s="70">
        <f t="shared" si="9"/>
        <v>0</v>
      </c>
      <c r="N37" s="70">
        <f t="shared" si="9"/>
        <v>0</v>
      </c>
      <c r="O37" s="70">
        <f t="shared" si="10"/>
        <v>2.1105618999999999E-4</v>
      </c>
      <c r="P37" s="70">
        <f t="shared" si="10"/>
        <v>0</v>
      </c>
      <c r="Q37" s="70">
        <f t="shared" si="11"/>
        <v>2.8384042699999997E-4</v>
      </c>
      <c r="R37" s="70">
        <f t="shared" si="12"/>
        <v>0</v>
      </c>
      <c r="S37" s="70">
        <f t="shared" si="12"/>
        <v>2.4935943E-7</v>
      </c>
      <c r="T37" s="70">
        <f t="shared" si="12"/>
        <v>2.2641729999999999E-5</v>
      </c>
      <c r="U37" s="70">
        <f t="shared" si="12"/>
        <v>3.6544408999999998E-7</v>
      </c>
      <c r="V37" s="70">
        <f t="shared" si="13"/>
        <v>2.3256533519999998E-5</v>
      </c>
      <c r="W37" s="70">
        <f t="shared" si="14"/>
        <v>5.4756574697000003E-4</v>
      </c>
      <c r="X37" s="70">
        <f t="shared" si="5"/>
        <v>-7.9840043999999995E-5</v>
      </c>
    </row>
    <row r="38" spans="1:24" ht="15" thickBot="1" x14ac:dyDescent="0.4">
      <c r="B38" s="24" t="s">
        <v>144</v>
      </c>
      <c r="C38" s="25" t="s">
        <v>145</v>
      </c>
      <c r="D38" s="72">
        <f t="shared" si="6"/>
        <v>8.6957029999999995E-4</v>
      </c>
      <c r="E38" s="72">
        <f t="shared" si="6"/>
        <v>6.3709481999999998E-6</v>
      </c>
      <c r="F38" s="72">
        <f t="shared" si="0"/>
        <v>8.7866122999999998E-5</v>
      </c>
      <c r="G38" s="72">
        <f t="shared" si="7"/>
        <v>9.6380737119999989E-4</v>
      </c>
      <c r="H38" s="72">
        <f t="shared" si="1"/>
        <v>6.6234585E-6</v>
      </c>
      <c r="I38" s="72">
        <f t="shared" si="2"/>
        <v>1.887442E-6</v>
      </c>
      <c r="J38" s="72">
        <f t="shared" si="8"/>
        <v>0</v>
      </c>
      <c r="K38" s="72">
        <f t="shared" si="9"/>
        <v>6.1768554999999995E-4</v>
      </c>
      <c r="L38" s="72">
        <f t="shared" si="9"/>
        <v>0</v>
      </c>
      <c r="M38" s="72">
        <f t="shared" si="9"/>
        <v>0</v>
      </c>
      <c r="N38" s="72">
        <f t="shared" si="9"/>
        <v>0</v>
      </c>
      <c r="O38" s="72">
        <f t="shared" si="10"/>
        <v>8.1541719999999999E-4</v>
      </c>
      <c r="P38" s="72">
        <f t="shared" si="10"/>
        <v>0</v>
      </c>
      <c r="Q38" s="72">
        <f t="shared" si="11"/>
        <v>1.4331027499999999E-3</v>
      </c>
      <c r="R38" s="72">
        <f t="shared" si="12"/>
        <v>0</v>
      </c>
      <c r="S38" s="72">
        <f t="shared" si="12"/>
        <v>2.8652092E-6</v>
      </c>
      <c r="T38" s="72">
        <f t="shared" si="12"/>
        <v>2.6243792999999999E-5</v>
      </c>
      <c r="U38" s="72">
        <f t="shared" si="12"/>
        <v>1.0618689E-5</v>
      </c>
      <c r="V38" s="72">
        <f t="shared" si="13"/>
        <v>3.9727691199999994E-5</v>
      </c>
      <c r="W38" s="72">
        <f t="shared" si="14"/>
        <v>2.4451487128999997E-3</v>
      </c>
      <c r="X38" s="72">
        <f t="shared" si="5"/>
        <v>-1.381129E-4</v>
      </c>
    </row>
    <row r="39" spans="1:24" ht="15" thickBot="1" x14ac:dyDescent="0.4">
      <c r="B39" s="24" t="s">
        <v>146</v>
      </c>
      <c r="C39" s="25" t="s">
        <v>147</v>
      </c>
      <c r="D39" s="70">
        <f t="shared" si="6"/>
        <v>5.7543654000000001E-3</v>
      </c>
      <c r="E39" s="70">
        <f t="shared" si="6"/>
        <v>6.9619799000000004E-5</v>
      </c>
      <c r="F39" s="70">
        <f t="shared" si="0"/>
        <v>1.4847418E-3</v>
      </c>
      <c r="G39" s="70">
        <f t="shared" si="7"/>
        <v>7.3087269989999997E-3</v>
      </c>
      <c r="H39" s="70">
        <f t="shared" si="1"/>
        <v>7.2379154999999997E-5</v>
      </c>
      <c r="I39" s="70">
        <f t="shared" si="2"/>
        <v>1.4753957E-5</v>
      </c>
      <c r="J39" s="70">
        <f t="shared" si="8"/>
        <v>0</v>
      </c>
      <c r="K39" s="70">
        <f t="shared" si="9"/>
        <v>1.4515960000000001E-3</v>
      </c>
      <c r="L39" s="70">
        <f t="shared" si="9"/>
        <v>0</v>
      </c>
      <c r="M39" s="70">
        <f t="shared" si="9"/>
        <v>0</v>
      </c>
      <c r="N39" s="70">
        <f t="shared" si="9"/>
        <v>0</v>
      </c>
      <c r="O39" s="70">
        <f t="shared" si="10"/>
        <v>6.3600104000000003E-3</v>
      </c>
      <c r="P39" s="70">
        <f t="shared" si="10"/>
        <v>0</v>
      </c>
      <c r="Q39" s="70">
        <f t="shared" si="11"/>
        <v>7.8116064000000006E-3</v>
      </c>
      <c r="R39" s="70">
        <f t="shared" si="12"/>
        <v>0</v>
      </c>
      <c r="S39" s="70">
        <f t="shared" si="12"/>
        <v>3.1253593999999999E-5</v>
      </c>
      <c r="T39" s="70">
        <f t="shared" si="12"/>
        <v>2.5432234000000002E-4</v>
      </c>
      <c r="U39" s="70">
        <f t="shared" si="12"/>
        <v>1.2813566000000001E-5</v>
      </c>
      <c r="V39" s="70">
        <f t="shared" si="13"/>
        <v>2.9838949999999999E-4</v>
      </c>
      <c r="W39" s="70">
        <f t="shared" si="14"/>
        <v>1.5505856011E-2</v>
      </c>
      <c r="X39" s="70">
        <f t="shared" si="5"/>
        <v>-1.4195529E-3</v>
      </c>
    </row>
    <row r="40" spans="1:24" ht="15" thickBot="1" x14ac:dyDescent="0.4">
      <c r="A40" s="27" t="s">
        <v>74</v>
      </c>
      <c r="B40" s="24" t="s">
        <v>148</v>
      </c>
      <c r="C40" s="25" t="s">
        <v>149</v>
      </c>
      <c r="D40" s="72">
        <f t="shared" si="6"/>
        <v>1.3864172000000001E-3</v>
      </c>
      <c r="E40" s="72">
        <f t="shared" si="6"/>
        <v>2.1322278000000001E-5</v>
      </c>
      <c r="F40" s="72">
        <f t="shared" si="0"/>
        <v>3.3234857E-4</v>
      </c>
      <c r="G40" s="72">
        <f t="shared" si="7"/>
        <v>1.7400880480000001E-3</v>
      </c>
      <c r="H40" s="72">
        <f t="shared" si="1"/>
        <v>2.2167379E-5</v>
      </c>
      <c r="I40" s="72">
        <f t="shared" si="2"/>
        <v>4.5504119000000001E-6</v>
      </c>
      <c r="J40" s="72">
        <f t="shared" si="8"/>
        <v>0</v>
      </c>
      <c r="K40" s="72">
        <f t="shared" si="9"/>
        <v>4.6990191E-4</v>
      </c>
      <c r="L40" s="72">
        <f t="shared" si="9"/>
        <v>0</v>
      </c>
      <c r="M40" s="72">
        <f t="shared" si="9"/>
        <v>0</v>
      </c>
      <c r="N40" s="72">
        <f t="shared" si="9"/>
        <v>0</v>
      </c>
      <c r="O40" s="72">
        <f t="shared" si="10"/>
        <v>1.7644318E-3</v>
      </c>
      <c r="P40" s="72">
        <f t="shared" si="10"/>
        <v>0</v>
      </c>
      <c r="Q40" s="72">
        <f t="shared" si="11"/>
        <v>2.23433371E-3</v>
      </c>
      <c r="R40" s="72">
        <f t="shared" si="12"/>
        <v>0</v>
      </c>
      <c r="S40" s="72">
        <f t="shared" si="12"/>
        <v>9.7644270999999997E-6</v>
      </c>
      <c r="T40" s="72">
        <f t="shared" si="12"/>
        <v>1.9369400000000001E-4</v>
      </c>
      <c r="U40" s="72">
        <f t="shared" si="12"/>
        <v>4.3722096000000003E-6</v>
      </c>
      <c r="V40" s="72">
        <f t="shared" si="13"/>
        <v>2.0783063670000001E-4</v>
      </c>
      <c r="W40" s="72">
        <f t="shared" si="14"/>
        <v>4.2089701856E-3</v>
      </c>
      <c r="X40" s="72">
        <f t="shared" si="5"/>
        <v>-5.2473481000000002E-4</v>
      </c>
    </row>
    <row r="41" spans="1:24" ht="15" thickBot="1" x14ac:dyDescent="0.4">
      <c r="A41" s="6"/>
      <c r="B41" s="24" t="s">
        <v>150</v>
      </c>
      <c r="C41" s="25" t="s">
        <v>151</v>
      </c>
      <c r="D41" s="70">
        <f t="shared" si="6"/>
        <v>4.3122391000000001E-5</v>
      </c>
      <c r="E41" s="70">
        <f t="shared" si="6"/>
        <v>1.8121013999999998E-8</v>
      </c>
      <c r="F41" s="70">
        <f t="shared" si="0"/>
        <v>6.0975472999999997E-6</v>
      </c>
      <c r="G41" s="70">
        <f t="shared" si="7"/>
        <v>4.9238059313999999E-5</v>
      </c>
      <c r="H41" s="70">
        <f t="shared" si="1"/>
        <v>1.8839233999999999E-8</v>
      </c>
      <c r="I41" s="70">
        <f t="shared" si="2"/>
        <v>6.3978511000000001E-9</v>
      </c>
      <c r="J41" s="70">
        <f t="shared" si="8"/>
        <v>0</v>
      </c>
      <c r="K41" s="70">
        <f t="shared" si="9"/>
        <v>1.7880951E-5</v>
      </c>
      <c r="L41" s="70">
        <f t="shared" si="9"/>
        <v>0</v>
      </c>
      <c r="M41" s="70">
        <f t="shared" si="9"/>
        <v>0</v>
      </c>
      <c r="N41" s="70">
        <f t="shared" si="9"/>
        <v>0</v>
      </c>
      <c r="O41" s="70">
        <f t="shared" si="10"/>
        <v>2.4177314000000001E-5</v>
      </c>
      <c r="P41" s="70">
        <f t="shared" si="10"/>
        <v>0</v>
      </c>
      <c r="Q41" s="70">
        <f t="shared" si="11"/>
        <v>4.2058265000000001E-5</v>
      </c>
      <c r="R41" s="70">
        <f t="shared" si="12"/>
        <v>0</v>
      </c>
      <c r="S41" s="70">
        <f t="shared" si="12"/>
        <v>1.6675686999999999E-8</v>
      </c>
      <c r="T41" s="70">
        <f t="shared" si="12"/>
        <v>1.8678875000000001E-8</v>
      </c>
      <c r="U41" s="70">
        <f t="shared" si="12"/>
        <v>1.0579703999999999E-9</v>
      </c>
      <c r="V41" s="70">
        <f t="shared" si="13"/>
        <v>3.64125324E-8</v>
      </c>
      <c r="W41" s="70">
        <f t="shared" si="14"/>
        <v>9.1357973931500009E-5</v>
      </c>
      <c r="X41" s="70">
        <f t="shared" si="5"/>
        <v>-1.8993052000000002E-5</v>
      </c>
    </row>
    <row r="42" spans="1:24" ht="15" thickBot="1" x14ac:dyDescent="0.4">
      <c r="B42" s="24" t="s">
        <v>152</v>
      </c>
      <c r="C42" s="25" t="s">
        <v>41</v>
      </c>
      <c r="D42" s="72">
        <f t="shared" si="6"/>
        <v>3.7827948999999998</v>
      </c>
      <c r="E42" s="72">
        <f t="shared" si="6"/>
        <v>7.8789326000000007E-2</v>
      </c>
      <c r="F42" s="72">
        <f t="shared" si="0"/>
        <v>1.0119942</v>
      </c>
      <c r="G42" s="72">
        <f t="shared" si="7"/>
        <v>4.8735784259999999</v>
      </c>
      <c r="H42" s="72">
        <f t="shared" si="1"/>
        <v>8.1912112999999995E-2</v>
      </c>
      <c r="I42" s="72">
        <f t="shared" si="2"/>
        <v>1.8552966000000001E-2</v>
      </c>
      <c r="J42" s="72">
        <f t="shared" si="8"/>
        <v>0</v>
      </c>
      <c r="K42" s="72">
        <f t="shared" si="9"/>
        <v>1.1840417999999999</v>
      </c>
      <c r="L42" s="72">
        <f t="shared" si="9"/>
        <v>0</v>
      </c>
      <c r="M42" s="72">
        <f t="shared" si="9"/>
        <v>0</v>
      </c>
      <c r="N42" s="72">
        <f t="shared" si="9"/>
        <v>0</v>
      </c>
      <c r="O42" s="72">
        <f t="shared" si="10"/>
        <v>84.942633999999998</v>
      </c>
      <c r="P42" s="72">
        <f t="shared" si="10"/>
        <v>0</v>
      </c>
      <c r="Q42" s="72">
        <f t="shared" si="11"/>
        <v>86.126675800000001</v>
      </c>
      <c r="R42" s="72">
        <f t="shared" si="12"/>
        <v>0</v>
      </c>
      <c r="S42" s="72">
        <f t="shared" si="12"/>
        <v>3.9900001999999997E-2</v>
      </c>
      <c r="T42" s="72">
        <f t="shared" si="12"/>
        <v>0.56384305000000001</v>
      </c>
      <c r="U42" s="72">
        <f t="shared" si="12"/>
        <v>3.9791829000000003E-3</v>
      </c>
      <c r="V42" s="72">
        <f t="shared" si="13"/>
        <v>0.60772223489999999</v>
      </c>
      <c r="W42" s="72">
        <f t="shared" si="14"/>
        <v>91.708441539899994</v>
      </c>
      <c r="X42" s="72">
        <f t="shared" si="5"/>
        <v>-1.0935809000000001</v>
      </c>
    </row>
    <row r="43" spans="1:24" ht="15" thickBot="1" x14ac:dyDescent="0.4">
      <c r="B43" s="24" t="s">
        <v>153</v>
      </c>
      <c r="C43" s="25" t="s">
        <v>154</v>
      </c>
      <c r="D43" s="70">
        <f t="shared" si="6"/>
        <v>0.11018943</v>
      </c>
      <c r="E43" s="70">
        <f t="shared" si="6"/>
        <v>2.3594223E-4</v>
      </c>
      <c r="F43" s="70">
        <f t="shared" si="0"/>
        <v>2.1230144999999999E-2</v>
      </c>
      <c r="G43" s="70">
        <f t="shared" si="7"/>
        <v>0.13165551722999999</v>
      </c>
      <c r="H43" s="70">
        <f t="shared" si="1"/>
        <v>2.4529371999999999E-4</v>
      </c>
      <c r="I43" s="70">
        <f t="shared" si="2"/>
        <v>8.6118948999999994E-5</v>
      </c>
      <c r="J43" s="70">
        <f t="shared" si="8"/>
        <v>0</v>
      </c>
      <c r="K43" s="70">
        <f t="shared" si="9"/>
        <v>3.3398559000000001E-2</v>
      </c>
      <c r="L43" s="70">
        <f t="shared" si="9"/>
        <v>0</v>
      </c>
      <c r="M43" s="70">
        <f t="shared" si="9"/>
        <v>0</v>
      </c>
      <c r="N43" s="70">
        <f t="shared" si="9"/>
        <v>0</v>
      </c>
      <c r="O43" s="70">
        <f t="shared" si="10"/>
        <v>0.23165379999999999</v>
      </c>
      <c r="P43" s="70">
        <f t="shared" si="10"/>
        <v>0</v>
      </c>
      <c r="Q43" s="70">
        <f t="shared" si="11"/>
        <v>0.26505235900000002</v>
      </c>
      <c r="R43" s="70">
        <f t="shared" si="12"/>
        <v>0</v>
      </c>
      <c r="S43" s="70">
        <f t="shared" si="12"/>
        <v>1.5475419999999999E-4</v>
      </c>
      <c r="T43" s="70">
        <f t="shared" si="12"/>
        <v>2.2454844E-3</v>
      </c>
      <c r="U43" s="70">
        <f t="shared" si="12"/>
        <v>1.1464568E-4</v>
      </c>
      <c r="V43" s="70">
        <f t="shared" si="13"/>
        <v>2.51488428E-3</v>
      </c>
      <c r="W43" s="70">
        <f t="shared" si="14"/>
        <v>0.39955417317900005</v>
      </c>
      <c r="X43" s="70">
        <f t="shared" si="5"/>
        <v>-3.0906935E-2</v>
      </c>
    </row>
    <row r="44" spans="1:24" ht="15" thickBot="1" x14ac:dyDescent="0.4">
      <c r="B44" s="24" t="s">
        <v>155</v>
      </c>
      <c r="C44" s="25" t="s">
        <v>156</v>
      </c>
      <c r="D44" s="72">
        <f t="shared" si="6"/>
        <v>2.7173558E-8</v>
      </c>
      <c r="E44" s="72">
        <f t="shared" si="6"/>
        <v>4.4975605999999998E-10</v>
      </c>
      <c r="F44" s="72">
        <f t="shared" si="0"/>
        <v>7.2050744000000004E-9</v>
      </c>
      <c r="G44" s="72">
        <f t="shared" si="7"/>
        <v>3.482838846E-8</v>
      </c>
      <c r="H44" s="72">
        <f t="shared" si="1"/>
        <v>4.6758199000000003E-10</v>
      </c>
      <c r="I44" s="72">
        <f t="shared" si="2"/>
        <v>6.6419194000000002E-11</v>
      </c>
      <c r="J44" s="72">
        <f t="shared" si="8"/>
        <v>0</v>
      </c>
      <c r="K44" s="72">
        <f t="shared" si="9"/>
        <v>8.6272432999999999E-9</v>
      </c>
      <c r="L44" s="72">
        <f t="shared" si="9"/>
        <v>0</v>
      </c>
      <c r="M44" s="72">
        <f t="shared" si="9"/>
        <v>0</v>
      </c>
      <c r="N44" s="72">
        <f t="shared" si="9"/>
        <v>0</v>
      </c>
      <c r="O44" s="72">
        <f t="shared" si="10"/>
        <v>3.7644697000000003E-8</v>
      </c>
      <c r="P44" s="72">
        <f t="shared" si="10"/>
        <v>0</v>
      </c>
      <c r="Q44" s="72">
        <f t="shared" si="11"/>
        <v>4.6271940300000005E-8</v>
      </c>
      <c r="R44" s="72">
        <f t="shared" si="12"/>
        <v>0</v>
      </c>
      <c r="S44" s="72">
        <f t="shared" si="12"/>
        <v>1.6955239E-10</v>
      </c>
      <c r="T44" s="72">
        <f t="shared" si="12"/>
        <v>2.0483974000000001E-9</v>
      </c>
      <c r="U44" s="72">
        <f t="shared" si="12"/>
        <v>2.9573283000000003E-11</v>
      </c>
      <c r="V44" s="72">
        <f t="shared" si="13"/>
        <v>2.2475230730000004E-9</v>
      </c>
      <c r="W44" s="72">
        <f t="shared" si="14"/>
        <v>8.388185301700001E-8</v>
      </c>
      <c r="X44" s="72">
        <f t="shared" si="5"/>
        <v>-9.2363587999999993E-9</v>
      </c>
    </row>
    <row r="45" spans="1:24" ht="15" thickBot="1" x14ac:dyDescent="0.4">
      <c r="B45" s="24" t="s">
        <v>157</v>
      </c>
      <c r="C45" s="25" t="s">
        <v>158</v>
      </c>
      <c r="D45" s="70">
        <f t="shared" si="6"/>
        <v>3.4773516999999997E-2</v>
      </c>
      <c r="E45" s="70">
        <f t="shared" si="6"/>
        <v>4.0503445000000002E-4</v>
      </c>
      <c r="F45" s="70">
        <f t="shared" si="0"/>
        <v>1.2724589E-2</v>
      </c>
      <c r="G45" s="70">
        <f t="shared" si="7"/>
        <v>4.7903140449999999E-2</v>
      </c>
      <c r="H45" s="70">
        <f t="shared" si="1"/>
        <v>4.2108785000000002E-4</v>
      </c>
      <c r="I45" s="70">
        <f t="shared" si="2"/>
        <v>2.7481644000000002E-4</v>
      </c>
      <c r="J45" s="70">
        <f t="shared" si="8"/>
        <v>0</v>
      </c>
      <c r="K45" s="70">
        <f t="shared" si="9"/>
        <v>1.7508143E-2</v>
      </c>
      <c r="L45" s="70">
        <f t="shared" si="9"/>
        <v>0</v>
      </c>
      <c r="M45" s="70">
        <f t="shared" si="9"/>
        <v>0</v>
      </c>
      <c r="N45" s="70">
        <f t="shared" si="9"/>
        <v>0</v>
      </c>
      <c r="O45" s="70">
        <f t="shared" si="10"/>
        <v>3.8841629000000002</v>
      </c>
      <c r="P45" s="70">
        <f t="shared" si="10"/>
        <v>0</v>
      </c>
      <c r="Q45" s="70">
        <f t="shared" si="11"/>
        <v>3.9016710430000003</v>
      </c>
      <c r="R45" s="70">
        <f t="shared" si="12"/>
        <v>0</v>
      </c>
      <c r="S45" s="70">
        <f t="shared" si="12"/>
        <v>2.2249703000000001E-4</v>
      </c>
      <c r="T45" s="70">
        <f t="shared" si="12"/>
        <v>1.3243053999999999E-3</v>
      </c>
      <c r="U45" s="70">
        <f t="shared" si="12"/>
        <v>2.6950911E-5</v>
      </c>
      <c r="V45" s="70">
        <f t="shared" si="13"/>
        <v>1.5737533409999999E-3</v>
      </c>
      <c r="W45" s="70">
        <f t="shared" si="14"/>
        <v>3.9518438410810002</v>
      </c>
      <c r="X45" s="70">
        <f t="shared" si="5"/>
        <v>-5.3707948999999998E-3</v>
      </c>
    </row>
    <row r="46" spans="1:24" ht="15" thickBot="1" x14ac:dyDescent="0.4">
      <c r="B46" s="24" t="s">
        <v>159</v>
      </c>
      <c r="C46" s="25" t="s">
        <v>160</v>
      </c>
      <c r="D46" s="72">
        <f t="shared" si="6"/>
        <v>19.070989999999998</v>
      </c>
      <c r="E46" s="72">
        <f t="shared" si="6"/>
        <v>6.1492044000000003E-2</v>
      </c>
      <c r="F46" s="72">
        <f t="shared" si="0"/>
        <v>3.0816360999999999</v>
      </c>
      <c r="G46" s="72">
        <f t="shared" si="7"/>
        <v>22.214118144</v>
      </c>
      <c r="H46" s="72">
        <f t="shared" si="1"/>
        <v>6.3929259000000002E-2</v>
      </c>
      <c r="I46" s="72">
        <f t="shared" si="2"/>
        <v>1.8621051E-2</v>
      </c>
      <c r="J46" s="72">
        <f t="shared" si="8"/>
        <v>0</v>
      </c>
      <c r="K46" s="72">
        <f t="shared" si="9"/>
        <v>8.5184384000000009</v>
      </c>
      <c r="L46" s="72">
        <f t="shared" si="9"/>
        <v>0</v>
      </c>
      <c r="M46" s="72">
        <f t="shared" si="9"/>
        <v>0</v>
      </c>
      <c r="N46" s="72">
        <f t="shared" si="9"/>
        <v>0</v>
      </c>
      <c r="O46" s="72">
        <f t="shared" si="10"/>
        <v>24.987217999999999</v>
      </c>
      <c r="P46" s="72">
        <f t="shared" si="10"/>
        <v>0</v>
      </c>
      <c r="Q46" s="72">
        <f t="shared" si="11"/>
        <v>33.505656399999999</v>
      </c>
      <c r="R46" s="72">
        <f t="shared" si="12"/>
        <v>0</v>
      </c>
      <c r="S46" s="72">
        <f t="shared" si="12"/>
        <v>3.4985996999999998E-2</v>
      </c>
      <c r="T46" s="72">
        <f t="shared" si="12"/>
        <v>1.1570023</v>
      </c>
      <c r="U46" s="72">
        <f t="shared" si="12"/>
        <v>4.6557563000000003E-2</v>
      </c>
      <c r="V46" s="72">
        <f t="shared" si="13"/>
        <v>1.2385458599999999</v>
      </c>
      <c r="W46" s="72">
        <f t="shared" si="14"/>
        <v>57.040870714</v>
      </c>
      <c r="X46" s="72">
        <f t="shared" si="5"/>
        <v>-6.6904858999999997</v>
      </c>
    </row>
    <row r="47" spans="1:24" ht="15" thickBot="1" x14ac:dyDescent="0.4">
      <c r="B47" s="24" t="s">
        <v>161</v>
      </c>
      <c r="C47" s="25" t="s">
        <v>162</v>
      </c>
      <c r="D47" s="70">
        <f t="shared" si="6"/>
        <v>1.0934049999999999E-9</v>
      </c>
      <c r="E47" s="70">
        <f t="shared" si="6"/>
        <v>1.9914727000000001E-12</v>
      </c>
      <c r="F47" s="70">
        <f t="shared" si="6"/>
        <v>3.8535558000000001E-10</v>
      </c>
      <c r="G47" s="70">
        <f t="shared" si="7"/>
        <v>1.4807520526999999E-9</v>
      </c>
      <c r="H47" s="70">
        <f t="shared" si="1"/>
        <v>2.0704041000000001E-12</v>
      </c>
      <c r="I47" s="70">
        <f t="shared" si="2"/>
        <v>1.1343509E-12</v>
      </c>
      <c r="J47" s="70">
        <f t="shared" si="8"/>
        <v>0</v>
      </c>
      <c r="K47" s="70">
        <f t="shared" si="9"/>
        <v>2.9577347E-10</v>
      </c>
      <c r="L47" s="70">
        <f t="shared" si="9"/>
        <v>0</v>
      </c>
      <c r="M47" s="70">
        <f t="shared" si="9"/>
        <v>0</v>
      </c>
      <c r="N47" s="70">
        <f t="shared" si="9"/>
        <v>0</v>
      </c>
      <c r="O47" s="70">
        <f t="shared" si="10"/>
        <v>7.1740485000000002E-10</v>
      </c>
      <c r="P47" s="70">
        <f t="shared" si="10"/>
        <v>0</v>
      </c>
      <c r="Q47" s="70">
        <f t="shared" si="11"/>
        <v>1.01317832E-9</v>
      </c>
      <c r="R47" s="70">
        <f t="shared" si="12"/>
        <v>0</v>
      </c>
      <c r="S47" s="70">
        <f t="shared" si="12"/>
        <v>1.4730033E-12</v>
      </c>
      <c r="T47" s="70">
        <f t="shared" si="12"/>
        <v>3.0819897999999999E-10</v>
      </c>
      <c r="U47" s="70">
        <f t="shared" si="12"/>
        <v>1.3158177E-12</v>
      </c>
      <c r="V47" s="70">
        <f t="shared" si="13"/>
        <v>3.1098780099999999E-10</v>
      </c>
      <c r="W47" s="70">
        <f t="shared" si="14"/>
        <v>2.8081229286999997E-9</v>
      </c>
      <c r="X47" s="70">
        <f t="shared" si="5"/>
        <v>-7.4892185000000001E-10</v>
      </c>
    </row>
    <row r="48" spans="1:24" ht="15" thickBot="1" x14ac:dyDescent="0.4">
      <c r="B48" s="24" t="s">
        <v>163</v>
      </c>
      <c r="C48" s="25" t="s">
        <v>162</v>
      </c>
      <c r="D48" s="72">
        <f t="shared" ref="D48:F63" si="15">D96*$C$25</f>
        <v>1.9713466999999999E-8</v>
      </c>
      <c r="E48" s="72">
        <f t="shared" si="15"/>
        <v>6.4475733999999999E-11</v>
      </c>
      <c r="F48" s="72">
        <f t="shared" si="15"/>
        <v>4.4023266000000002E-9</v>
      </c>
      <c r="G48" s="72">
        <f t="shared" si="7"/>
        <v>2.4180269333999999E-8</v>
      </c>
      <c r="H48" s="72">
        <f t="shared" si="1"/>
        <v>6.7031207000000005E-11</v>
      </c>
      <c r="I48" s="72">
        <f t="shared" si="2"/>
        <v>1.7282955E-11</v>
      </c>
      <c r="J48" s="72">
        <f t="shared" si="8"/>
        <v>0</v>
      </c>
      <c r="K48" s="72">
        <f t="shared" ref="K48:N63" si="16">K96*$G$25</f>
        <v>8.4679807000000006E-9</v>
      </c>
      <c r="L48" s="72">
        <f t="shared" si="16"/>
        <v>0</v>
      </c>
      <c r="M48" s="72">
        <f t="shared" si="16"/>
        <v>0</v>
      </c>
      <c r="N48" s="72">
        <f t="shared" si="16"/>
        <v>0</v>
      </c>
      <c r="O48" s="72">
        <f t="shared" ref="O48:P63" si="17">O96*$F$25</f>
        <v>1.7377736E-8</v>
      </c>
      <c r="P48" s="72">
        <f t="shared" si="17"/>
        <v>0</v>
      </c>
      <c r="Q48" s="72">
        <f t="shared" si="11"/>
        <v>2.5845716699999999E-8</v>
      </c>
      <c r="R48" s="72">
        <f t="shared" ref="R48:U63" si="18">R96*$H$25</f>
        <v>0</v>
      </c>
      <c r="S48" s="72">
        <f t="shared" si="18"/>
        <v>3.4654498000000003E-11</v>
      </c>
      <c r="T48" s="72">
        <f t="shared" si="18"/>
        <v>3.9242060000000001E-10</v>
      </c>
      <c r="U48" s="72">
        <f t="shared" si="18"/>
        <v>5.0224948000000002E-11</v>
      </c>
      <c r="V48" s="72">
        <f t="shared" si="13"/>
        <v>4.7730004600000004E-10</v>
      </c>
      <c r="W48" s="72">
        <f t="shared" si="14"/>
        <v>5.0587600241999994E-8</v>
      </c>
      <c r="X48" s="72">
        <f t="shared" si="5"/>
        <v>-1.3102724E-8</v>
      </c>
    </row>
    <row r="49" spans="1:24" ht="15" thickBot="1" x14ac:dyDescent="0.4">
      <c r="B49" s="24" t="s">
        <v>164</v>
      </c>
      <c r="C49" s="25" t="s">
        <v>165</v>
      </c>
      <c r="D49" s="70">
        <f t="shared" si="15"/>
        <v>1.7240960999999999</v>
      </c>
      <c r="E49" s="70">
        <f t="shared" si="15"/>
        <v>5.4132072000000003E-2</v>
      </c>
      <c r="F49" s="70">
        <f t="shared" si="15"/>
        <v>4.1304578999999997</v>
      </c>
      <c r="G49" s="70">
        <f t="shared" si="7"/>
        <v>5.9086860720000001</v>
      </c>
      <c r="H49" s="70">
        <f t="shared" si="1"/>
        <v>5.6277578000000002E-2</v>
      </c>
      <c r="I49" s="70">
        <f t="shared" si="2"/>
        <v>7.1778348000000004E-3</v>
      </c>
      <c r="J49" s="70">
        <f t="shared" si="8"/>
        <v>0</v>
      </c>
      <c r="K49" s="70">
        <f t="shared" si="16"/>
        <v>1.0228073</v>
      </c>
      <c r="L49" s="70">
        <f t="shared" si="16"/>
        <v>0</v>
      </c>
      <c r="M49" s="70">
        <f t="shared" si="16"/>
        <v>0</v>
      </c>
      <c r="N49" s="70">
        <f t="shared" si="16"/>
        <v>0</v>
      </c>
      <c r="O49" s="70">
        <f t="shared" si="17"/>
        <v>3.7745508999999999</v>
      </c>
      <c r="P49" s="70">
        <f t="shared" si="17"/>
        <v>0</v>
      </c>
      <c r="Q49" s="70">
        <f t="shared" si="11"/>
        <v>4.7973581999999997</v>
      </c>
      <c r="R49" s="70">
        <f t="shared" si="18"/>
        <v>0</v>
      </c>
      <c r="S49" s="70">
        <f t="shared" si="18"/>
        <v>1.9486224E-2</v>
      </c>
      <c r="T49" s="70">
        <f t="shared" si="18"/>
        <v>9.7120990000000004E-2</v>
      </c>
      <c r="U49" s="70">
        <f t="shared" si="18"/>
        <v>4.6076829E-3</v>
      </c>
      <c r="V49" s="70">
        <f t="shared" si="13"/>
        <v>0.12121489690000001</v>
      </c>
      <c r="W49" s="70">
        <f t="shared" si="14"/>
        <v>10.890714581699999</v>
      </c>
      <c r="X49" s="70">
        <f t="shared" si="5"/>
        <v>-3.8785280000000002</v>
      </c>
    </row>
    <row r="50" spans="1:24" ht="15" thickBot="1" x14ac:dyDescent="0.4">
      <c r="B50" s="24" t="s">
        <v>166</v>
      </c>
      <c r="C50" s="25" t="s">
        <v>167</v>
      </c>
      <c r="D50" s="72">
        <f t="shared" si="15"/>
        <v>0.35576932999999999</v>
      </c>
      <c r="E50" s="72">
        <f t="shared" si="15"/>
        <v>1.1105136E-3</v>
      </c>
      <c r="F50" s="72">
        <f t="shared" si="15"/>
        <v>0.34416711</v>
      </c>
      <c r="G50" s="72">
        <f t="shared" si="7"/>
        <v>0.70104695359999991</v>
      </c>
      <c r="H50" s="72">
        <f t="shared" si="1"/>
        <v>1.1545284000000001E-3</v>
      </c>
      <c r="I50" s="72">
        <f t="shared" si="2"/>
        <v>6.3260493999999997E-4</v>
      </c>
      <c r="J50" s="72">
        <f t="shared" si="8"/>
        <v>0</v>
      </c>
      <c r="K50" s="72">
        <f t="shared" si="16"/>
        <v>0.14404987</v>
      </c>
      <c r="L50" s="72">
        <f t="shared" si="16"/>
        <v>0</v>
      </c>
      <c r="M50" s="72">
        <f t="shared" si="16"/>
        <v>0</v>
      </c>
      <c r="N50" s="72">
        <f t="shared" si="16"/>
        <v>0</v>
      </c>
      <c r="O50" s="72">
        <f t="shared" si="17"/>
        <v>6.9128166000000002</v>
      </c>
      <c r="P50" s="72">
        <f t="shared" si="17"/>
        <v>0</v>
      </c>
      <c r="Q50" s="72">
        <f t="shared" si="11"/>
        <v>7.0568664700000001</v>
      </c>
      <c r="R50" s="72">
        <f t="shared" si="18"/>
        <v>0</v>
      </c>
      <c r="S50" s="72">
        <f t="shared" si="18"/>
        <v>8.4716276000000004E-4</v>
      </c>
      <c r="T50" s="72">
        <f t="shared" si="18"/>
        <v>8.5160722000000005E-3</v>
      </c>
      <c r="U50" s="72">
        <f t="shared" si="18"/>
        <v>2.7853677999999999E-4</v>
      </c>
      <c r="V50" s="72">
        <f t="shared" si="13"/>
        <v>9.6417717400000009E-3</v>
      </c>
      <c r="W50" s="72">
        <f t="shared" si="14"/>
        <v>7.7693423286800005</v>
      </c>
      <c r="X50" s="72">
        <f t="shared" si="5"/>
        <v>-0.32821594999999998</v>
      </c>
    </row>
    <row r="51" spans="1:24" ht="15" thickBot="1" x14ac:dyDescent="0.4">
      <c r="B51" s="24" t="s">
        <v>168</v>
      </c>
      <c r="C51" s="25" t="s">
        <v>167</v>
      </c>
      <c r="D51" s="70">
        <f t="shared" si="15"/>
        <v>0</v>
      </c>
      <c r="E51" s="70">
        <f t="shared" si="15"/>
        <v>0</v>
      </c>
      <c r="F51" s="70">
        <f t="shared" si="15"/>
        <v>0.23130054</v>
      </c>
      <c r="G51" s="70">
        <f t="shared" si="7"/>
        <v>0.23130054</v>
      </c>
      <c r="H51" s="70">
        <f t="shared" si="1"/>
        <v>0</v>
      </c>
      <c r="I51" s="70">
        <f t="shared" si="2"/>
        <v>0</v>
      </c>
      <c r="J51" s="70">
        <f t="shared" si="8"/>
        <v>0</v>
      </c>
      <c r="K51" s="70">
        <f t="shared" si="16"/>
        <v>4.8475000000000002E-3</v>
      </c>
      <c r="L51" s="70">
        <f t="shared" si="16"/>
        <v>0</v>
      </c>
      <c r="M51" s="70">
        <f t="shared" si="16"/>
        <v>0</v>
      </c>
      <c r="N51" s="70">
        <f t="shared" si="16"/>
        <v>0</v>
      </c>
      <c r="O51" s="70">
        <f t="shared" si="17"/>
        <v>0</v>
      </c>
      <c r="P51" s="70">
        <f t="shared" si="17"/>
        <v>0</v>
      </c>
      <c r="Q51" s="70">
        <f t="shared" si="11"/>
        <v>4.8475000000000002E-3</v>
      </c>
      <c r="R51" s="70">
        <f t="shared" si="18"/>
        <v>0</v>
      </c>
      <c r="S51" s="70">
        <f t="shared" si="18"/>
        <v>0</v>
      </c>
      <c r="T51" s="70">
        <f t="shared" si="18"/>
        <v>0</v>
      </c>
      <c r="U51" s="70">
        <f t="shared" si="18"/>
        <v>0</v>
      </c>
      <c r="V51" s="70">
        <f t="shared" si="13"/>
        <v>0</v>
      </c>
      <c r="W51" s="70">
        <f t="shared" si="14"/>
        <v>0.23614804</v>
      </c>
      <c r="X51" s="70">
        <f t="shared" si="5"/>
        <v>-0.20240606</v>
      </c>
    </row>
    <row r="52" spans="1:24" ht="15" thickBot="1" x14ac:dyDescent="0.4">
      <c r="B52" s="24" t="s">
        <v>169</v>
      </c>
      <c r="C52" s="25" t="s">
        <v>167</v>
      </c>
      <c r="D52" s="72">
        <f t="shared" si="15"/>
        <v>0.35576932999999999</v>
      </c>
      <c r="E52" s="72">
        <f t="shared" si="15"/>
        <v>1.1105136E-3</v>
      </c>
      <c r="F52" s="72">
        <f t="shared" si="15"/>
        <v>0.57546765</v>
      </c>
      <c r="G52" s="72">
        <f t="shared" si="7"/>
        <v>0.93234749360000002</v>
      </c>
      <c r="H52" s="72">
        <f t="shared" si="1"/>
        <v>1.1545284000000001E-3</v>
      </c>
      <c r="I52" s="72">
        <f t="shared" si="2"/>
        <v>6.3260493999999997E-4</v>
      </c>
      <c r="J52" s="72">
        <f t="shared" si="8"/>
        <v>0</v>
      </c>
      <c r="K52" s="72">
        <f t="shared" si="16"/>
        <v>0.14889737</v>
      </c>
      <c r="L52" s="72">
        <f t="shared" si="16"/>
        <v>0</v>
      </c>
      <c r="M52" s="72">
        <f t="shared" si="16"/>
        <v>0</v>
      </c>
      <c r="N52" s="72">
        <f t="shared" si="16"/>
        <v>0</v>
      </c>
      <c r="O52" s="72">
        <f t="shared" si="17"/>
        <v>6.9128166000000002</v>
      </c>
      <c r="P52" s="72">
        <f t="shared" si="17"/>
        <v>0</v>
      </c>
      <c r="Q52" s="72">
        <f t="shared" si="11"/>
        <v>7.0617139700000005</v>
      </c>
      <c r="R52" s="72">
        <f t="shared" si="18"/>
        <v>0</v>
      </c>
      <c r="S52" s="72">
        <f t="shared" si="18"/>
        <v>8.4716276000000004E-4</v>
      </c>
      <c r="T52" s="72">
        <f t="shared" si="18"/>
        <v>8.5160722000000005E-3</v>
      </c>
      <c r="U52" s="72">
        <f t="shared" si="18"/>
        <v>2.7853677999999999E-4</v>
      </c>
      <c r="V52" s="72">
        <f t="shared" si="13"/>
        <v>9.6417717400000009E-3</v>
      </c>
      <c r="W52" s="72">
        <f t="shared" si="14"/>
        <v>8.0054903686800003</v>
      </c>
      <c r="X52" s="72">
        <f t="shared" si="5"/>
        <v>-0.53062200999999998</v>
      </c>
    </row>
    <row r="53" spans="1:24" ht="15" thickBot="1" x14ac:dyDescent="0.4">
      <c r="B53" s="24" t="s">
        <v>170</v>
      </c>
      <c r="C53" s="25" t="s">
        <v>167</v>
      </c>
      <c r="D53" s="70">
        <f t="shared" si="15"/>
        <v>3.7831294</v>
      </c>
      <c r="E53" s="70">
        <f t="shared" si="15"/>
        <v>7.8792511999999995E-2</v>
      </c>
      <c r="F53" s="70">
        <f t="shared" si="15"/>
        <v>1.0121230999999999</v>
      </c>
      <c r="G53" s="70">
        <f t="shared" si="7"/>
        <v>4.8740450119999998</v>
      </c>
      <c r="H53" s="70">
        <f t="shared" si="1"/>
        <v>8.1915425E-2</v>
      </c>
      <c r="I53" s="70">
        <f t="shared" si="2"/>
        <v>1.8553749000000001E-2</v>
      </c>
      <c r="J53" s="70">
        <f t="shared" si="8"/>
        <v>0</v>
      </c>
      <c r="K53" s="70">
        <f t="shared" si="16"/>
        <v>1.1841552</v>
      </c>
      <c r="L53" s="70">
        <f t="shared" si="16"/>
        <v>0</v>
      </c>
      <c r="M53" s="70">
        <f t="shared" si="16"/>
        <v>0</v>
      </c>
      <c r="N53" s="70">
        <f t="shared" si="16"/>
        <v>0</v>
      </c>
      <c r="O53" s="70">
        <f t="shared" si="17"/>
        <v>84.942858000000001</v>
      </c>
      <c r="P53" s="70">
        <f t="shared" si="17"/>
        <v>0</v>
      </c>
      <c r="Q53" s="70">
        <f t="shared" si="11"/>
        <v>86.127013200000007</v>
      </c>
      <c r="R53" s="70">
        <f t="shared" si="18"/>
        <v>0</v>
      </c>
      <c r="S53" s="70">
        <f t="shared" si="18"/>
        <v>3.9902086000000003E-2</v>
      </c>
      <c r="T53" s="70">
        <f t="shared" si="18"/>
        <v>0.56385799999999997</v>
      </c>
      <c r="U53" s="70">
        <f t="shared" si="18"/>
        <v>3.9794275000000004E-3</v>
      </c>
      <c r="V53" s="70">
        <f t="shared" si="13"/>
        <v>0.60773951349999999</v>
      </c>
      <c r="W53" s="70">
        <f t="shared" si="14"/>
        <v>91.709266899499994</v>
      </c>
      <c r="X53" s="70">
        <f t="shared" si="5"/>
        <v>-1.0937858</v>
      </c>
    </row>
    <row r="54" spans="1:24" ht="15" thickBot="1" x14ac:dyDescent="0.4">
      <c r="B54" s="24" t="s">
        <v>171</v>
      </c>
      <c r="C54" s="25" t="s">
        <v>167</v>
      </c>
      <c r="D54" s="72">
        <f t="shared" si="15"/>
        <v>0</v>
      </c>
      <c r="E54" s="72">
        <f t="shared" si="15"/>
        <v>0</v>
      </c>
      <c r="F54" s="72">
        <f t="shared" si="15"/>
        <v>0</v>
      </c>
      <c r="G54" s="72">
        <f t="shared" si="7"/>
        <v>0</v>
      </c>
      <c r="H54" s="72">
        <f t="shared" si="1"/>
        <v>0</v>
      </c>
      <c r="I54" s="72">
        <f t="shared" si="2"/>
        <v>0</v>
      </c>
      <c r="J54" s="72">
        <f t="shared" si="8"/>
        <v>0</v>
      </c>
      <c r="K54" s="72">
        <f t="shared" si="16"/>
        <v>0</v>
      </c>
      <c r="L54" s="72">
        <f t="shared" si="16"/>
        <v>0</v>
      </c>
      <c r="M54" s="72">
        <f t="shared" si="16"/>
        <v>0</v>
      </c>
      <c r="N54" s="72">
        <f t="shared" si="16"/>
        <v>0</v>
      </c>
      <c r="O54" s="72">
        <f t="shared" si="17"/>
        <v>0</v>
      </c>
      <c r="P54" s="72">
        <f t="shared" si="17"/>
        <v>0</v>
      </c>
      <c r="Q54" s="72">
        <f t="shared" si="11"/>
        <v>0</v>
      </c>
      <c r="R54" s="72">
        <f t="shared" si="18"/>
        <v>0</v>
      </c>
      <c r="S54" s="72">
        <f t="shared" si="18"/>
        <v>0</v>
      </c>
      <c r="T54" s="72">
        <f t="shared" si="18"/>
        <v>0</v>
      </c>
      <c r="U54" s="72">
        <f t="shared" si="18"/>
        <v>0</v>
      </c>
      <c r="V54" s="72">
        <f t="shared" si="13"/>
        <v>0</v>
      </c>
      <c r="W54" s="72">
        <f t="shared" si="14"/>
        <v>0</v>
      </c>
      <c r="X54" s="72">
        <f t="shared" si="5"/>
        <v>0</v>
      </c>
    </row>
    <row r="55" spans="1:24" ht="15" thickBot="1" x14ac:dyDescent="0.4">
      <c r="B55" s="24" t="s">
        <v>172</v>
      </c>
      <c r="C55" s="25" t="s">
        <v>167</v>
      </c>
      <c r="D55" s="70">
        <f t="shared" si="15"/>
        <v>3.7798397000000001</v>
      </c>
      <c r="E55" s="70">
        <f t="shared" si="15"/>
        <v>7.8785366999999995E-2</v>
      </c>
      <c r="F55" s="70">
        <f t="shared" si="15"/>
        <v>1.0111819</v>
      </c>
      <c r="G55" s="70">
        <f t="shared" si="7"/>
        <v>4.8698069670000006</v>
      </c>
      <c r="H55" s="70">
        <f t="shared" si="1"/>
        <v>8.1907996999999996E-2</v>
      </c>
      <c r="I55" s="70">
        <f t="shared" si="2"/>
        <v>1.8551587000000001E-2</v>
      </c>
      <c r="J55" s="70">
        <f t="shared" si="8"/>
        <v>0</v>
      </c>
      <c r="K55" s="70">
        <f t="shared" si="16"/>
        <v>1.1829879999999999</v>
      </c>
      <c r="L55" s="70">
        <f t="shared" si="16"/>
        <v>0</v>
      </c>
      <c r="M55" s="70">
        <f t="shared" si="16"/>
        <v>0</v>
      </c>
      <c r="N55" s="70">
        <f t="shared" si="16"/>
        <v>0</v>
      </c>
      <c r="O55" s="70">
        <f t="shared" si="17"/>
        <v>84.939154000000002</v>
      </c>
      <c r="P55" s="70">
        <f t="shared" si="17"/>
        <v>0</v>
      </c>
      <c r="Q55" s="70">
        <f t="shared" si="11"/>
        <v>86.122141999999997</v>
      </c>
      <c r="R55" s="70">
        <f t="shared" si="18"/>
        <v>0</v>
      </c>
      <c r="S55" s="70">
        <f t="shared" si="18"/>
        <v>3.9897136E-2</v>
      </c>
      <c r="T55" s="70">
        <f t="shared" si="18"/>
        <v>0.56279336000000002</v>
      </c>
      <c r="U55" s="70">
        <f t="shared" si="18"/>
        <v>3.9786298999999999E-3</v>
      </c>
      <c r="V55" s="70">
        <f t="shared" si="13"/>
        <v>0.60666912589999999</v>
      </c>
      <c r="W55" s="70">
        <f t="shared" si="14"/>
        <v>91.699077676899989</v>
      </c>
      <c r="X55" s="70">
        <f t="shared" si="5"/>
        <v>-1.0923592</v>
      </c>
    </row>
    <row r="56" spans="1:24" ht="15" thickBot="1" x14ac:dyDescent="0.4">
      <c r="B56" s="24" t="s">
        <v>173</v>
      </c>
      <c r="C56" s="25" t="s">
        <v>30</v>
      </c>
      <c r="D56" s="72">
        <f t="shared" si="15"/>
        <v>0</v>
      </c>
      <c r="E56" s="72">
        <f t="shared" si="15"/>
        <v>0</v>
      </c>
      <c r="F56" s="72">
        <f t="shared" si="15"/>
        <v>0</v>
      </c>
      <c r="G56" s="72">
        <f t="shared" si="7"/>
        <v>0</v>
      </c>
      <c r="H56" s="72">
        <f t="shared" si="1"/>
        <v>0</v>
      </c>
      <c r="I56" s="72">
        <f t="shared" si="2"/>
        <v>0</v>
      </c>
      <c r="J56" s="72">
        <f t="shared" si="8"/>
        <v>0</v>
      </c>
      <c r="K56" s="72">
        <f t="shared" si="16"/>
        <v>0</v>
      </c>
      <c r="L56" s="72">
        <f t="shared" si="16"/>
        <v>0</v>
      </c>
      <c r="M56" s="72">
        <f t="shared" si="16"/>
        <v>0</v>
      </c>
      <c r="N56" s="72">
        <f t="shared" si="16"/>
        <v>0</v>
      </c>
      <c r="O56" s="72">
        <f t="shared" si="17"/>
        <v>0</v>
      </c>
      <c r="P56" s="72">
        <f t="shared" si="17"/>
        <v>0</v>
      </c>
      <c r="Q56" s="72">
        <f t="shared" si="11"/>
        <v>0</v>
      </c>
      <c r="R56" s="72">
        <f t="shared" si="18"/>
        <v>0</v>
      </c>
      <c r="S56" s="72">
        <f t="shared" si="18"/>
        <v>0</v>
      </c>
      <c r="T56" s="72">
        <f t="shared" si="18"/>
        <v>0</v>
      </c>
      <c r="U56" s="72">
        <f t="shared" si="18"/>
        <v>0</v>
      </c>
      <c r="V56" s="72">
        <f t="shared" si="13"/>
        <v>0</v>
      </c>
      <c r="W56" s="72">
        <f t="shared" si="14"/>
        <v>0</v>
      </c>
      <c r="X56" s="72">
        <f t="shared" si="5"/>
        <v>0</v>
      </c>
    </row>
    <row r="57" spans="1:24" ht="15" thickBot="1" x14ac:dyDescent="0.4">
      <c r="B57" s="24" t="s">
        <v>174</v>
      </c>
      <c r="C57" s="25" t="s">
        <v>167</v>
      </c>
      <c r="D57" s="70">
        <f t="shared" si="15"/>
        <v>0</v>
      </c>
      <c r="E57" s="70">
        <f t="shared" si="15"/>
        <v>0</v>
      </c>
      <c r="F57" s="70">
        <f t="shared" si="15"/>
        <v>0</v>
      </c>
      <c r="G57" s="70">
        <f t="shared" si="7"/>
        <v>0</v>
      </c>
      <c r="H57" s="70">
        <f t="shared" si="1"/>
        <v>0</v>
      </c>
      <c r="I57" s="70">
        <f t="shared" si="2"/>
        <v>0</v>
      </c>
      <c r="J57" s="70">
        <f t="shared" si="8"/>
        <v>0</v>
      </c>
      <c r="K57" s="70">
        <f t="shared" si="16"/>
        <v>0</v>
      </c>
      <c r="L57" s="70">
        <f t="shared" si="16"/>
        <v>0</v>
      </c>
      <c r="M57" s="70">
        <f t="shared" si="16"/>
        <v>0</v>
      </c>
      <c r="N57" s="70">
        <f t="shared" si="16"/>
        <v>0</v>
      </c>
      <c r="O57" s="70">
        <f t="shared" si="17"/>
        <v>0</v>
      </c>
      <c r="P57" s="70">
        <f t="shared" si="17"/>
        <v>0</v>
      </c>
      <c r="Q57" s="70">
        <f t="shared" si="11"/>
        <v>0</v>
      </c>
      <c r="R57" s="70">
        <f t="shared" si="18"/>
        <v>0</v>
      </c>
      <c r="S57" s="70">
        <f t="shared" si="18"/>
        <v>0</v>
      </c>
      <c r="T57" s="70">
        <f t="shared" si="18"/>
        <v>0</v>
      </c>
      <c r="U57" s="70">
        <f t="shared" si="18"/>
        <v>0</v>
      </c>
      <c r="V57" s="70">
        <f t="shared" si="13"/>
        <v>0</v>
      </c>
      <c r="W57" s="70">
        <f t="shared" si="14"/>
        <v>0</v>
      </c>
      <c r="X57" s="70">
        <f t="shared" si="5"/>
        <v>0</v>
      </c>
    </row>
    <row r="58" spans="1:24" ht="15" thickBot="1" x14ac:dyDescent="0.4">
      <c r="B58" s="24" t="s">
        <v>175</v>
      </c>
      <c r="C58" s="25" t="s">
        <v>167</v>
      </c>
      <c r="D58" s="72">
        <f t="shared" si="15"/>
        <v>0</v>
      </c>
      <c r="E58" s="72">
        <f t="shared" si="15"/>
        <v>0</v>
      </c>
      <c r="F58" s="72">
        <f t="shared" si="15"/>
        <v>0</v>
      </c>
      <c r="G58" s="72">
        <f t="shared" si="7"/>
        <v>0</v>
      </c>
      <c r="H58" s="72">
        <f t="shared" si="1"/>
        <v>0</v>
      </c>
      <c r="I58" s="72">
        <f t="shared" si="2"/>
        <v>0</v>
      </c>
      <c r="J58" s="72">
        <f t="shared" si="8"/>
        <v>0</v>
      </c>
      <c r="K58" s="72">
        <f t="shared" si="16"/>
        <v>0</v>
      </c>
      <c r="L58" s="72">
        <f t="shared" si="16"/>
        <v>0</v>
      </c>
      <c r="M58" s="72">
        <f t="shared" si="16"/>
        <v>0</v>
      </c>
      <c r="N58" s="72">
        <f t="shared" si="16"/>
        <v>0</v>
      </c>
      <c r="O58" s="72">
        <f t="shared" si="17"/>
        <v>0</v>
      </c>
      <c r="P58" s="72">
        <f t="shared" si="17"/>
        <v>0</v>
      </c>
      <c r="Q58" s="72">
        <f t="shared" si="11"/>
        <v>0</v>
      </c>
      <c r="R58" s="72">
        <f t="shared" si="18"/>
        <v>0</v>
      </c>
      <c r="S58" s="72">
        <f t="shared" si="18"/>
        <v>0</v>
      </c>
      <c r="T58" s="72">
        <f t="shared" si="18"/>
        <v>0</v>
      </c>
      <c r="U58" s="72">
        <f t="shared" si="18"/>
        <v>0</v>
      </c>
      <c r="V58" s="72">
        <f t="shared" si="13"/>
        <v>0</v>
      </c>
      <c r="W58" s="72">
        <f t="shared" si="14"/>
        <v>0</v>
      </c>
      <c r="X58" s="72">
        <f t="shared" si="5"/>
        <v>0</v>
      </c>
    </row>
    <row r="59" spans="1:24" ht="15" thickBot="1" x14ac:dyDescent="0.4">
      <c r="B59" s="24" t="s">
        <v>176</v>
      </c>
      <c r="C59" s="25" t="s">
        <v>42</v>
      </c>
      <c r="D59" s="70">
        <f t="shared" si="15"/>
        <v>2.6719642999999999E-3</v>
      </c>
      <c r="E59" s="70">
        <f t="shared" si="15"/>
        <v>8.0563372000000005E-6</v>
      </c>
      <c r="F59" s="70">
        <f t="shared" si="15"/>
        <v>5.4197868999999999E-4</v>
      </c>
      <c r="G59" s="70">
        <f t="shared" si="7"/>
        <v>3.2219993271999999E-3</v>
      </c>
      <c r="H59" s="70">
        <f t="shared" si="1"/>
        <v>8.3756473E-6</v>
      </c>
      <c r="I59" s="70">
        <f t="shared" si="2"/>
        <v>4.5010819E-6</v>
      </c>
      <c r="J59" s="70">
        <f t="shared" si="8"/>
        <v>0</v>
      </c>
      <c r="K59" s="70">
        <f t="shared" si="16"/>
        <v>8.2824378999999998E-4</v>
      </c>
      <c r="L59" s="70">
        <f t="shared" si="16"/>
        <v>0</v>
      </c>
      <c r="M59" s="70">
        <f t="shared" si="16"/>
        <v>0</v>
      </c>
      <c r="N59" s="70">
        <f t="shared" si="16"/>
        <v>0</v>
      </c>
      <c r="O59" s="70">
        <f t="shared" si="17"/>
        <v>2.4921176999999999E-2</v>
      </c>
      <c r="P59" s="70">
        <f t="shared" si="17"/>
        <v>0</v>
      </c>
      <c r="Q59" s="70">
        <f t="shared" si="11"/>
        <v>2.5749420789999998E-2</v>
      </c>
      <c r="R59" s="70">
        <f t="shared" si="18"/>
        <v>0</v>
      </c>
      <c r="S59" s="70">
        <f t="shared" si="18"/>
        <v>5.615062E-6</v>
      </c>
      <c r="T59" s="70">
        <f t="shared" si="18"/>
        <v>6.6242723000000005E-5</v>
      </c>
      <c r="U59" s="70">
        <f t="shared" si="18"/>
        <v>1.093237E-5</v>
      </c>
      <c r="V59" s="70">
        <f t="shared" si="13"/>
        <v>8.2790155000000003E-5</v>
      </c>
      <c r="W59" s="70">
        <f t="shared" si="14"/>
        <v>2.90670870014E-2</v>
      </c>
      <c r="X59" s="70">
        <f t="shared" si="5"/>
        <v>-8.3865812E-4</v>
      </c>
    </row>
    <row r="60" spans="1:24" ht="15" thickBot="1" x14ac:dyDescent="0.4">
      <c r="B60" s="24" t="s">
        <v>75</v>
      </c>
      <c r="C60" s="25" t="s">
        <v>30</v>
      </c>
      <c r="D60" s="72">
        <f t="shared" si="15"/>
        <v>5.0317191999999997E-2</v>
      </c>
      <c r="E60" s="72">
        <f t="shared" si="15"/>
        <v>5.6973408000000001E-5</v>
      </c>
      <c r="F60" s="72">
        <f t="shared" si="15"/>
        <v>1.2364536000000001E-2</v>
      </c>
      <c r="G60" s="72">
        <f t="shared" si="7"/>
        <v>6.2738701407999989E-2</v>
      </c>
      <c r="H60" s="72">
        <f t="shared" si="1"/>
        <v>5.9231529000000003E-5</v>
      </c>
      <c r="I60" s="72">
        <f t="shared" si="2"/>
        <v>4.3158575000000002E-5</v>
      </c>
      <c r="J60" s="72">
        <f t="shared" si="8"/>
        <v>0</v>
      </c>
      <c r="K60" s="72">
        <f t="shared" si="16"/>
        <v>1.3580630999999999E-2</v>
      </c>
      <c r="L60" s="72">
        <f t="shared" si="16"/>
        <v>0</v>
      </c>
      <c r="M60" s="72">
        <f t="shared" si="16"/>
        <v>0</v>
      </c>
      <c r="N60" s="72">
        <f t="shared" si="16"/>
        <v>0</v>
      </c>
      <c r="O60" s="72">
        <f t="shared" si="17"/>
        <v>3.2844353999999999E-2</v>
      </c>
      <c r="P60" s="72">
        <f t="shared" si="17"/>
        <v>0</v>
      </c>
      <c r="Q60" s="72">
        <f t="shared" si="11"/>
        <v>4.6424985000000002E-2</v>
      </c>
      <c r="R60" s="72">
        <f t="shared" si="18"/>
        <v>0</v>
      </c>
      <c r="S60" s="72">
        <f t="shared" si="18"/>
        <v>4.0652397000000002E-5</v>
      </c>
      <c r="T60" s="72">
        <f t="shared" si="18"/>
        <v>4.1500575000000001E-4</v>
      </c>
      <c r="U60" s="72">
        <f t="shared" si="18"/>
        <v>2.1149864999999999E-3</v>
      </c>
      <c r="V60" s="72">
        <f t="shared" si="13"/>
        <v>2.570644647E-3</v>
      </c>
      <c r="W60" s="72">
        <f t="shared" si="14"/>
        <v>0.11183672115899999</v>
      </c>
      <c r="X60" s="72">
        <f t="shared" si="5"/>
        <v>-3.2429466999999997E-2</v>
      </c>
    </row>
    <row r="61" spans="1:24" ht="15" thickBot="1" x14ac:dyDescent="0.4">
      <c r="B61" s="24" t="s">
        <v>76</v>
      </c>
      <c r="C61" s="25" t="s">
        <v>30</v>
      </c>
      <c r="D61" s="70">
        <f t="shared" si="15"/>
        <v>1.1582355</v>
      </c>
      <c r="E61" s="70">
        <f t="shared" si="15"/>
        <v>4.5038910999999999E-3</v>
      </c>
      <c r="F61" s="70">
        <f t="shared" si="15"/>
        <v>0.12727548999999999</v>
      </c>
      <c r="G61" s="70">
        <f t="shared" si="7"/>
        <v>1.2900148810999998</v>
      </c>
      <c r="H61" s="70">
        <f t="shared" si="1"/>
        <v>4.6824012000000002E-3</v>
      </c>
      <c r="I61" s="70">
        <f t="shared" si="2"/>
        <v>8.8657926000000001E-4</v>
      </c>
      <c r="J61" s="70">
        <f t="shared" si="8"/>
        <v>0</v>
      </c>
      <c r="K61" s="70">
        <f t="shared" si="16"/>
        <v>0.83270902000000002</v>
      </c>
      <c r="L61" s="70">
        <f t="shared" si="16"/>
        <v>0</v>
      </c>
      <c r="M61" s="70">
        <f t="shared" si="16"/>
        <v>0</v>
      </c>
      <c r="N61" s="70">
        <f t="shared" si="16"/>
        <v>0</v>
      </c>
      <c r="O61" s="70">
        <f t="shared" si="17"/>
        <v>0.57207794000000001</v>
      </c>
      <c r="P61" s="70">
        <f t="shared" si="17"/>
        <v>0</v>
      </c>
      <c r="Q61" s="70">
        <f t="shared" si="11"/>
        <v>1.40478696</v>
      </c>
      <c r="R61" s="70">
        <f t="shared" si="18"/>
        <v>0</v>
      </c>
      <c r="S61" s="70">
        <f t="shared" si="18"/>
        <v>1.6532617000000001E-3</v>
      </c>
      <c r="T61" s="70">
        <f t="shared" si="18"/>
        <v>4.4861060000000001E-2</v>
      </c>
      <c r="U61" s="70">
        <f t="shared" si="18"/>
        <v>5.3952384999999999E-3</v>
      </c>
      <c r="V61" s="70">
        <f t="shared" si="13"/>
        <v>5.1909560199999996E-2</v>
      </c>
      <c r="W61" s="70">
        <f t="shared" si="14"/>
        <v>2.7522803817599999</v>
      </c>
      <c r="X61" s="70">
        <f t="shared" si="5"/>
        <v>-0.32003394000000002</v>
      </c>
    </row>
    <row r="62" spans="1:24" ht="15" thickBot="1" x14ac:dyDescent="0.4">
      <c r="A62" s="27" t="s">
        <v>43</v>
      </c>
      <c r="B62" s="24" t="s">
        <v>77</v>
      </c>
      <c r="C62" s="25" t="s">
        <v>30</v>
      </c>
      <c r="D62" s="72">
        <f t="shared" si="15"/>
        <v>2.4627902000000001E-5</v>
      </c>
      <c r="E62" s="72">
        <f t="shared" si="15"/>
        <v>5.3284861000000005E-7</v>
      </c>
      <c r="F62" s="72">
        <f t="shared" si="15"/>
        <v>4.4646765999999996E-6</v>
      </c>
      <c r="G62" s="72">
        <f t="shared" si="7"/>
        <v>2.962542721E-5</v>
      </c>
      <c r="H62" s="72">
        <f t="shared" si="1"/>
        <v>5.5396787000000003E-7</v>
      </c>
      <c r="I62" s="72">
        <f t="shared" si="2"/>
        <v>1.4938216999999999E-7</v>
      </c>
      <c r="J62" s="72">
        <f t="shared" si="8"/>
        <v>0</v>
      </c>
      <c r="K62" s="72">
        <f t="shared" si="16"/>
        <v>1.8590589000000001E-5</v>
      </c>
      <c r="L62" s="72">
        <f t="shared" si="16"/>
        <v>0</v>
      </c>
      <c r="M62" s="72">
        <f t="shared" si="16"/>
        <v>0</v>
      </c>
      <c r="N62" s="72">
        <f t="shared" si="16"/>
        <v>0</v>
      </c>
      <c r="O62" s="72">
        <f t="shared" si="17"/>
        <v>1.125271E-3</v>
      </c>
      <c r="P62" s="72">
        <f t="shared" si="17"/>
        <v>0</v>
      </c>
      <c r="Q62" s="72">
        <f t="shared" si="11"/>
        <v>1.143861589E-3</v>
      </c>
      <c r="R62" s="72">
        <f t="shared" si="18"/>
        <v>0</v>
      </c>
      <c r="S62" s="72">
        <f t="shared" si="18"/>
        <v>2.6328525999999998E-7</v>
      </c>
      <c r="T62" s="72">
        <f t="shared" si="18"/>
        <v>5.3896392999999997E-7</v>
      </c>
      <c r="U62" s="72">
        <f t="shared" si="18"/>
        <v>1.8250408999999999E-8</v>
      </c>
      <c r="V62" s="72">
        <f t="shared" si="13"/>
        <v>8.2049959899999994E-7</v>
      </c>
      <c r="W62" s="72">
        <f t="shared" si="14"/>
        <v>1.1750108658490001E-3</v>
      </c>
      <c r="X62" s="72">
        <f t="shared" si="5"/>
        <v>-2.4794553000000002E-6</v>
      </c>
    </row>
    <row r="63" spans="1:24" ht="15" thickBot="1" x14ac:dyDescent="0.4">
      <c r="A63" s="6"/>
      <c r="B63" s="24" t="s">
        <v>78</v>
      </c>
      <c r="C63" s="25" t="s">
        <v>30</v>
      </c>
      <c r="D63" s="70">
        <f t="shared" si="15"/>
        <v>0</v>
      </c>
      <c r="E63" s="70">
        <f t="shared" si="15"/>
        <v>0</v>
      </c>
      <c r="F63" s="70">
        <f t="shared" si="15"/>
        <v>0</v>
      </c>
      <c r="G63" s="70">
        <f t="shared" si="7"/>
        <v>0</v>
      </c>
      <c r="H63" s="70">
        <f t="shared" si="1"/>
        <v>0</v>
      </c>
      <c r="I63" s="70">
        <f t="shared" si="2"/>
        <v>0</v>
      </c>
      <c r="J63" s="70">
        <f t="shared" si="8"/>
        <v>0</v>
      </c>
      <c r="K63" s="70">
        <f t="shared" si="16"/>
        <v>0</v>
      </c>
      <c r="L63" s="70">
        <f t="shared" si="16"/>
        <v>0</v>
      </c>
      <c r="M63" s="70">
        <f t="shared" si="16"/>
        <v>0</v>
      </c>
      <c r="N63" s="70">
        <f t="shared" si="16"/>
        <v>0</v>
      </c>
      <c r="O63" s="70">
        <f t="shared" si="17"/>
        <v>0</v>
      </c>
      <c r="P63" s="70">
        <f t="shared" si="17"/>
        <v>0</v>
      </c>
      <c r="Q63" s="70">
        <f t="shared" si="11"/>
        <v>0</v>
      </c>
      <c r="R63" s="70">
        <f t="shared" si="18"/>
        <v>0</v>
      </c>
      <c r="S63" s="70">
        <f t="shared" si="18"/>
        <v>0</v>
      </c>
      <c r="T63" s="70">
        <f t="shared" si="18"/>
        <v>0</v>
      </c>
      <c r="U63" s="70">
        <f t="shared" si="18"/>
        <v>0</v>
      </c>
      <c r="V63" s="70">
        <f t="shared" si="13"/>
        <v>0</v>
      </c>
      <c r="W63" s="70">
        <f t="shared" si="14"/>
        <v>0</v>
      </c>
      <c r="X63" s="70">
        <f t="shared" si="5"/>
        <v>0</v>
      </c>
    </row>
    <row r="64" spans="1:24" ht="15" thickBot="1" x14ac:dyDescent="0.4">
      <c r="B64" s="24" t="s">
        <v>177</v>
      </c>
      <c r="C64" s="25" t="s">
        <v>30</v>
      </c>
      <c r="D64" s="72">
        <f t="shared" ref="D64:F76" si="19">D112*$C$25</f>
        <v>0</v>
      </c>
      <c r="E64" s="72">
        <f t="shared" si="19"/>
        <v>0</v>
      </c>
      <c r="F64" s="72">
        <f t="shared" si="19"/>
        <v>1.3936036000000001E-2</v>
      </c>
      <c r="G64" s="72">
        <f t="shared" si="7"/>
        <v>1.3936036000000001E-2</v>
      </c>
      <c r="H64" s="72">
        <f t="shared" si="1"/>
        <v>0</v>
      </c>
      <c r="I64" s="72">
        <f t="shared" si="2"/>
        <v>1.6270980000000001E-2</v>
      </c>
      <c r="J64" s="72">
        <f t="shared" si="8"/>
        <v>0</v>
      </c>
      <c r="K64" s="72">
        <f t="shared" ref="K64:N76" si="20">K112*$G$25</f>
        <v>7.7421499999999997E-3</v>
      </c>
      <c r="L64" s="72">
        <f t="shared" si="20"/>
        <v>0</v>
      </c>
      <c r="M64" s="72">
        <f t="shared" si="20"/>
        <v>0</v>
      </c>
      <c r="N64" s="72">
        <f t="shared" si="20"/>
        <v>0</v>
      </c>
      <c r="O64" s="72">
        <f t="shared" ref="O64:P67" si="21">O112*$F$25</f>
        <v>0</v>
      </c>
      <c r="P64" s="72">
        <f t="shared" si="21"/>
        <v>0</v>
      </c>
      <c r="Q64" s="72">
        <f t="shared" si="11"/>
        <v>7.7421499999999997E-3</v>
      </c>
      <c r="R64" s="72">
        <f t="shared" ref="R64:U67" si="22">R112*$H$25</f>
        <v>0</v>
      </c>
      <c r="S64" s="72">
        <f t="shared" si="22"/>
        <v>0</v>
      </c>
      <c r="T64" s="72">
        <f t="shared" si="22"/>
        <v>3.9477375000000002E-2</v>
      </c>
      <c r="U64" s="72">
        <f t="shared" si="22"/>
        <v>0</v>
      </c>
      <c r="V64" s="72">
        <f t="shared" si="13"/>
        <v>3.9477375000000002E-2</v>
      </c>
      <c r="W64" s="72">
        <f t="shared" si="14"/>
        <v>7.7426541000000015E-2</v>
      </c>
      <c r="X64" s="72">
        <f t="shared" si="5"/>
        <v>0</v>
      </c>
    </row>
    <row r="65" spans="1:24" ht="15.75" customHeight="1" thickBot="1" x14ac:dyDescent="0.4">
      <c r="B65" s="24" t="s">
        <v>178</v>
      </c>
      <c r="C65" s="25" t="s">
        <v>30</v>
      </c>
      <c r="D65" s="70">
        <f t="shared" si="19"/>
        <v>0</v>
      </c>
      <c r="E65" s="70">
        <f t="shared" si="19"/>
        <v>0</v>
      </c>
      <c r="F65" s="70">
        <f t="shared" si="19"/>
        <v>0</v>
      </c>
      <c r="G65" s="70">
        <f t="shared" si="7"/>
        <v>0</v>
      </c>
      <c r="H65" s="70">
        <f t="shared" si="1"/>
        <v>0</v>
      </c>
      <c r="I65" s="70">
        <f t="shared" si="2"/>
        <v>0</v>
      </c>
      <c r="J65" s="70">
        <f t="shared" si="8"/>
        <v>0</v>
      </c>
      <c r="K65" s="70">
        <f t="shared" si="20"/>
        <v>0</v>
      </c>
      <c r="L65" s="70">
        <f t="shared" si="20"/>
        <v>0</v>
      </c>
      <c r="M65" s="70">
        <f t="shared" si="20"/>
        <v>0</v>
      </c>
      <c r="N65" s="70">
        <f t="shared" si="20"/>
        <v>0</v>
      </c>
      <c r="O65" s="70">
        <f t="shared" si="21"/>
        <v>0</v>
      </c>
      <c r="P65" s="70">
        <f t="shared" si="21"/>
        <v>0</v>
      </c>
      <c r="Q65" s="70">
        <f t="shared" si="11"/>
        <v>0</v>
      </c>
      <c r="R65" s="70">
        <f t="shared" si="22"/>
        <v>0</v>
      </c>
      <c r="S65" s="70">
        <f t="shared" si="22"/>
        <v>0</v>
      </c>
      <c r="T65" s="70">
        <f t="shared" si="22"/>
        <v>0</v>
      </c>
      <c r="U65" s="70">
        <f t="shared" si="22"/>
        <v>0</v>
      </c>
      <c r="V65" s="70">
        <f t="shared" si="13"/>
        <v>0</v>
      </c>
      <c r="W65" s="70">
        <f t="shared" si="14"/>
        <v>0</v>
      </c>
      <c r="X65" s="70">
        <f t="shared" si="5"/>
        <v>0</v>
      </c>
    </row>
    <row r="66" spans="1:24" ht="15.75" customHeight="1" thickBot="1" x14ac:dyDescent="0.4">
      <c r="B66" s="24" t="s">
        <v>79</v>
      </c>
      <c r="C66" s="25" t="s">
        <v>41</v>
      </c>
      <c r="D66" s="72">
        <f t="shared" si="19"/>
        <v>0</v>
      </c>
      <c r="E66" s="72">
        <f t="shared" si="19"/>
        <v>0</v>
      </c>
      <c r="F66" s="72">
        <f t="shared" si="19"/>
        <v>0</v>
      </c>
      <c r="G66" s="72">
        <f t="shared" si="7"/>
        <v>0</v>
      </c>
      <c r="H66" s="72">
        <f t="shared" si="1"/>
        <v>0</v>
      </c>
      <c r="I66" s="72">
        <f t="shared" si="2"/>
        <v>0</v>
      </c>
      <c r="J66" s="72">
        <f t="shared" si="8"/>
        <v>0</v>
      </c>
      <c r="K66" s="72">
        <f t="shared" si="20"/>
        <v>0</v>
      </c>
      <c r="L66" s="72">
        <f t="shared" si="20"/>
        <v>0</v>
      </c>
      <c r="M66" s="72">
        <f t="shared" si="20"/>
        <v>0</v>
      </c>
      <c r="N66" s="72">
        <f t="shared" si="20"/>
        <v>0</v>
      </c>
      <c r="O66" s="72">
        <f t="shared" si="21"/>
        <v>0</v>
      </c>
      <c r="P66" s="72">
        <f t="shared" si="21"/>
        <v>0</v>
      </c>
      <c r="Q66" s="72">
        <f t="shared" si="11"/>
        <v>0</v>
      </c>
      <c r="R66" s="72">
        <f t="shared" si="22"/>
        <v>0</v>
      </c>
      <c r="S66" s="72">
        <f t="shared" si="22"/>
        <v>0</v>
      </c>
      <c r="T66" s="72">
        <f t="shared" si="22"/>
        <v>0</v>
      </c>
      <c r="U66" s="72">
        <f t="shared" si="22"/>
        <v>0</v>
      </c>
      <c r="V66" s="72">
        <f t="shared" si="13"/>
        <v>0</v>
      </c>
      <c r="W66" s="72">
        <f t="shared" si="14"/>
        <v>0</v>
      </c>
      <c r="X66" s="72">
        <f t="shared" si="5"/>
        <v>0</v>
      </c>
    </row>
    <row r="67" spans="1:24" ht="15.75" customHeight="1" thickBot="1" x14ac:dyDescent="0.4">
      <c r="B67" s="24" t="s">
        <v>179</v>
      </c>
      <c r="C67" s="25" t="s">
        <v>167</v>
      </c>
      <c r="D67" s="70">
        <f t="shared" si="19"/>
        <v>4.1346075999999998</v>
      </c>
      <c r="E67" s="70">
        <f t="shared" si="19"/>
        <v>7.9894716000000005E-2</v>
      </c>
      <c r="F67" s="70">
        <f t="shared" si="19"/>
        <v>1.5865357</v>
      </c>
      <c r="G67" s="70">
        <f t="shared" si="7"/>
        <v>5.8010380159999997</v>
      </c>
      <c r="H67" s="70">
        <f t="shared" si="1"/>
        <v>8.3061314999999997E-2</v>
      </c>
      <c r="I67" s="70">
        <f t="shared" si="2"/>
        <v>1.9183832000000001E-2</v>
      </c>
      <c r="J67" s="70">
        <f t="shared" si="8"/>
        <v>0</v>
      </c>
      <c r="K67" s="70">
        <f t="shared" si="20"/>
        <v>1.3316022000000001</v>
      </c>
      <c r="L67" s="70">
        <f t="shared" si="20"/>
        <v>0</v>
      </c>
      <c r="M67" s="70">
        <f t="shared" si="20"/>
        <v>0</v>
      </c>
      <c r="N67" s="70">
        <f t="shared" si="20"/>
        <v>0</v>
      </c>
      <c r="O67" s="70">
        <f t="shared" si="21"/>
        <v>91.850382999999994</v>
      </c>
      <c r="P67" s="70">
        <f t="shared" si="21"/>
        <v>0</v>
      </c>
      <c r="Q67" s="70">
        <f t="shared" si="11"/>
        <v>93.1819852</v>
      </c>
      <c r="R67" s="70">
        <f t="shared" si="22"/>
        <v>0</v>
      </c>
      <c r="S67" s="70">
        <f t="shared" si="22"/>
        <v>4.0743718999999998E-2</v>
      </c>
      <c r="T67" s="70">
        <f t="shared" si="22"/>
        <v>0.57083523999999997</v>
      </c>
      <c r="U67" s="70">
        <f t="shared" si="22"/>
        <v>4.2569694999999999E-3</v>
      </c>
      <c r="V67" s="70">
        <f t="shared" si="13"/>
        <v>0.61583592849999991</v>
      </c>
      <c r="W67" s="70">
        <f t="shared" si="14"/>
        <v>99.701104291500002</v>
      </c>
      <c r="X67" s="70">
        <f t="shared" si="5"/>
        <v>-1.6225455</v>
      </c>
    </row>
    <row r="68" spans="1:24" ht="15.75" customHeight="1" thickBot="1" x14ac:dyDescent="0.4">
      <c r="B68" s="24" t="s">
        <v>180</v>
      </c>
      <c r="C68" s="25" t="s">
        <v>30</v>
      </c>
      <c r="D68" s="72">
        <f t="shared" si="19"/>
        <v>0</v>
      </c>
      <c r="E68" s="72">
        <f t="shared" si="19"/>
        <v>0</v>
      </c>
      <c r="F68" s="72">
        <f t="shared" si="19"/>
        <v>0</v>
      </c>
      <c r="G68" s="72">
        <f t="shared" si="7"/>
        <v>0</v>
      </c>
      <c r="H68" s="72">
        <f t="shared" ref="H68:J69" si="23">H116*$C$25</f>
        <v>0</v>
      </c>
      <c r="I68" s="72">
        <f t="shared" si="23"/>
        <v>0</v>
      </c>
      <c r="J68" s="72">
        <f t="shared" si="23"/>
        <v>0</v>
      </c>
      <c r="K68" s="72">
        <f t="shared" si="20"/>
        <v>0</v>
      </c>
      <c r="L68" s="72">
        <f t="shared" ref="L68:P69" si="24">L116*$C$25</f>
        <v>0</v>
      </c>
      <c r="M68" s="72">
        <f t="shared" si="24"/>
        <v>0</v>
      </c>
      <c r="N68" s="72">
        <f t="shared" si="24"/>
        <v>0</v>
      </c>
      <c r="O68" s="72">
        <f t="shared" si="24"/>
        <v>0</v>
      </c>
      <c r="P68" s="72">
        <f t="shared" si="24"/>
        <v>0</v>
      </c>
      <c r="Q68" s="72">
        <f t="shared" si="11"/>
        <v>0</v>
      </c>
      <c r="R68" s="72">
        <f t="shared" ref="R68:U69" si="25">R116*$C$25</f>
        <v>0</v>
      </c>
      <c r="S68" s="72">
        <f t="shared" si="25"/>
        <v>0</v>
      </c>
      <c r="T68" s="72">
        <f t="shared" si="25"/>
        <v>0</v>
      </c>
      <c r="U68" s="72">
        <f t="shared" si="25"/>
        <v>0</v>
      </c>
      <c r="V68" s="72">
        <f t="shared" si="13"/>
        <v>0</v>
      </c>
      <c r="W68" s="72">
        <f t="shared" si="14"/>
        <v>0</v>
      </c>
      <c r="X68" s="72">
        <f t="shared" ref="X68:X69" si="26">X116*$C$25</f>
        <v>0</v>
      </c>
    </row>
    <row r="69" spans="1:24" ht="15.75" customHeight="1" thickBot="1" x14ac:dyDescent="0.4">
      <c r="B69" s="24" t="s">
        <v>181</v>
      </c>
      <c r="C69" s="25" t="s">
        <v>30</v>
      </c>
      <c r="D69" s="70">
        <f t="shared" si="19"/>
        <v>0</v>
      </c>
      <c r="E69" s="70">
        <f t="shared" si="19"/>
        <v>0</v>
      </c>
      <c r="F69" s="70">
        <f t="shared" si="19"/>
        <v>0</v>
      </c>
      <c r="G69" s="70">
        <f t="shared" si="7"/>
        <v>0</v>
      </c>
      <c r="H69" s="70">
        <f t="shared" si="23"/>
        <v>0</v>
      </c>
      <c r="I69" s="70">
        <f t="shared" si="23"/>
        <v>0</v>
      </c>
      <c r="J69" s="70">
        <f t="shared" si="23"/>
        <v>0</v>
      </c>
      <c r="K69" s="70">
        <f t="shared" si="20"/>
        <v>0</v>
      </c>
      <c r="L69" s="70">
        <f t="shared" si="24"/>
        <v>0</v>
      </c>
      <c r="M69" s="70">
        <f t="shared" si="24"/>
        <v>0</v>
      </c>
      <c r="N69" s="70">
        <f t="shared" si="24"/>
        <v>0</v>
      </c>
      <c r="O69" s="70">
        <f t="shared" si="24"/>
        <v>0</v>
      </c>
      <c r="P69" s="70">
        <f t="shared" si="24"/>
        <v>0</v>
      </c>
      <c r="Q69" s="70">
        <f t="shared" si="11"/>
        <v>0</v>
      </c>
      <c r="R69" s="70">
        <f t="shared" si="25"/>
        <v>0</v>
      </c>
      <c r="S69" s="70">
        <f t="shared" si="25"/>
        <v>0</v>
      </c>
      <c r="T69" s="70">
        <f t="shared" si="25"/>
        <v>0</v>
      </c>
      <c r="U69" s="70">
        <f t="shared" si="25"/>
        <v>0</v>
      </c>
      <c r="V69" s="70">
        <f t="shared" si="13"/>
        <v>0</v>
      </c>
      <c r="W69" s="70">
        <f t="shared" si="14"/>
        <v>0</v>
      </c>
      <c r="X69" s="70">
        <f t="shared" si="26"/>
        <v>0</v>
      </c>
    </row>
    <row r="70" spans="1:24" ht="15.75" customHeight="1" thickBot="1" x14ac:dyDescent="0.4">
      <c r="B70" s="24" t="s">
        <v>182</v>
      </c>
      <c r="C70" s="25" t="s">
        <v>134</v>
      </c>
      <c r="D70" s="72">
        <f t="shared" si="19"/>
        <v>0.29447510999999998</v>
      </c>
      <c r="E70" s="72">
        <f t="shared" si="19"/>
        <v>5.1578856000000003E-3</v>
      </c>
      <c r="F70" s="72">
        <f t="shared" si="19"/>
        <v>6.8010482999999997E-2</v>
      </c>
      <c r="G70" s="72">
        <f t="shared" si="7"/>
        <v>0.36764347860000002</v>
      </c>
      <c r="H70" s="72">
        <f t="shared" ref="H70:H76" si="27">H118*$D$25</f>
        <v>5.3623166E-3</v>
      </c>
      <c r="I70" s="72">
        <f t="shared" ref="I70:I76" si="28">I118*$E$25</f>
        <v>9.9186217000000001E-4</v>
      </c>
      <c r="J70" s="72">
        <f t="shared" ref="J70:J76" si="29">J118*$F$25</f>
        <v>0</v>
      </c>
      <c r="K70" s="72">
        <f t="shared" si="20"/>
        <v>9.9472439999999995E-2</v>
      </c>
      <c r="L70" s="72">
        <f t="shared" si="20"/>
        <v>0</v>
      </c>
      <c r="M70" s="72">
        <f t="shared" si="20"/>
        <v>0</v>
      </c>
      <c r="N70" s="72">
        <f t="shared" si="20"/>
        <v>0</v>
      </c>
      <c r="O70" s="72">
        <f t="shared" ref="O70:P76" si="30">O118*$F$25</f>
        <v>0.60636053000000001</v>
      </c>
      <c r="P70" s="72">
        <f t="shared" si="30"/>
        <v>0</v>
      </c>
      <c r="Q70" s="72">
        <f t="shared" si="11"/>
        <v>0.70583297</v>
      </c>
      <c r="R70" s="72">
        <f t="shared" ref="R70:U76" si="31">R118*$H$25</f>
        <v>0</v>
      </c>
      <c r="S70" s="72">
        <f t="shared" si="31"/>
        <v>2.6535055000000002E-3</v>
      </c>
      <c r="T70" s="72">
        <f t="shared" si="31"/>
        <v>4.4828352000000002E-2</v>
      </c>
      <c r="U70" s="72">
        <f t="shared" si="31"/>
        <v>4.3154268999999997E-3</v>
      </c>
      <c r="V70" s="72">
        <f t="shared" si="13"/>
        <v>5.1797284400000004E-2</v>
      </c>
      <c r="W70" s="72">
        <f t="shared" si="14"/>
        <v>1.1316279117700001</v>
      </c>
      <c r="X70" s="72">
        <f t="shared" ref="X70:X76" si="32">X118*$H$25</f>
        <v>-9.9758046000000003E-2</v>
      </c>
    </row>
    <row r="71" spans="1:24" ht="15.75" customHeight="1" thickBot="1" x14ac:dyDescent="0.4">
      <c r="B71" s="24" t="s">
        <v>183</v>
      </c>
      <c r="C71" s="25" t="s">
        <v>184</v>
      </c>
      <c r="D71" s="70">
        <f t="shared" si="19"/>
        <v>3.0233653000000002E-3</v>
      </c>
      <c r="E71" s="70">
        <f t="shared" si="19"/>
        <v>1.6422226000000001E-5</v>
      </c>
      <c r="F71" s="70">
        <f t="shared" si="19"/>
        <v>7.3680179000000002E-4</v>
      </c>
      <c r="G71" s="70">
        <f t="shared" si="7"/>
        <v>3.7765893159999999E-3</v>
      </c>
      <c r="H71" s="70">
        <f t="shared" si="27"/>
        <v>1.7073114999999999E-5</v>
      </c>
      <c r="I71" s="70">
        <f t="shared" si="28"/>
        <v>3.5305470000000001E-6</v>
      </c>
      <c r="J71" s="70">
        <f t="shared" si="29"/>
        <v>0</v>
      </c>
      <c r="K71" s="70">
        <f t="shared" si="20"/>
        <v>1.3011104E-3</v>
      </c>
      <c r="L71" s="70">
        <f t="shared" si="20"/>
        <v>0</v>
      </c>
      <c r="M71" s="70">
        <f t="shared" si="20"/>
        <v>0</v>
      </c>
      <c r="N71" s="70">
        <f t="shared" si="20"/>
        <v>0</v>
      </c>
      <c r="O71" s="70">
        <f t="shared" si="30"/>
        <v>3.1121158000000002E-3</v>
      </c>
      <c r="P71" s="70">
        <f t="shared" si="30"/>
        <v>0</v>
      </c>
      <c r="Q71" s="70">
        <f t="shared" si="11"/>
        <v>4.4132262000000002E-3</v>
      </c>
      <c r="R71" s="70">
        <f t="shared" si="31"/>
        <v>0</v>
      </c>
      <c r="S71" s="70">
        <f t="shared" si="31"/>
        <v>8.2356991000000003E-6</v>
      </c>
      <c r="T71" s="70">
        <f t="shared" si="31"/>
        <v>9.0211853000000001E-5</v>
      </c>
      <c r="U71" s="70">
        <f t="shared" si="31"/>
        <v>2.2555373E-6</v>
      </c>
      <c r="V71" s="70">
        <f t="shared" si="13"/>
        <v>1.0070308939999999E-4</v>
      </c>
      <c r="W71" s="70">
        <f t="shared" si="14"/>
        <v>8.3111222674000004E-3</v>
      </c>
      <c r="X71" s="70">
        <f t="shared" si="32"/>
        <v>-1.0425596E-3</v>
      </c>
    </row>
    <row r="72" spans="1:24" ht="15" thickBot="1" x14ac:dyDescent="0.4">
      <c r="B72" s="24" t="s">
        <v>185</v>
      </c>
      <c r="C72" s="25" t="s">
        <v>186</v>
      </c>
      <c r="D72" s="72">
        <f t="shared" si="19"/>
        <v>1.0404825000000001E-3</v>
      </c>
      <c r="E72" s="72">
        <f t="shared" si="19"/>
        <v>3.6561036E-6</v>
      </c>
      <c r="F72" s="72">
        <f t="shared" si="19"/>
        <v>1.7363415000000001E-4</v>
      </c>
      <c r="G72" s="72">
        <f t="shared" si="7"/>
        <v>1.2177727536000001E-3</v>
      </c>
      <c r="H72" s="72">
        <f t="shared" si="27"/>
        <v>3.8010119000000001E-6</v>
      </c>
      <c r="I72" s="72">
        <f t="shared" si="28"/>
        <v>2.0355433000000002E-6</v>
      </c>
      <c r="J72" s="72">
        <f t="shared" si="29"/>
        <v>0</v>
      </c>
      <c r="K72" s="72">
        <f t="shared" si="20"/>
        <v>4.9326648000000005E-4</v>
      </c>
      <c r="L72" s="72">
        <f t="shared" si="20"/>
        <v>0</v>
      </c>
      <c r="M72" s="72">
        <f t="shared" si="20"/>
        <v>0</v>
      </c>
      <c r="N72" s="72">
        <f t="shared" si="20"/>
        <v>0</v>
      </c>
      <c r="O72" s="72">
        <f t="shared" si="30"/>
        <v>9.9579121999999998E-4</v>
      </c>
      <c r="P72" s="72">
        <f t="shared" si="30"/>
        <v>0</v>
      </c>
      <c r="Q72" s="72">
        <f t="shared" si="11"/>
        <v>1.4890577E-3</v>
      </c>
      <c r="R72" s="72">
        <f t="shared" si="31"/>
        <v>0</v>
      </c>
      <c r="S72" s="72">
        <f t="shared" si="31"/>
        <v>1.9842099999999998E-6</v>
      </c>
      <c r="T72" s="72">
        <f t="shared" si="31"/>
        <v>7.9439507000000003E-5</v>
      </c>
      <c r="U72" s="72">
        <f t="shared" si="31"/>
        <v>1.5737185000000001E-5</v>
      </c>
      <c r="V72" s="72">
        <f t="shared" si="13"/>
        <v>9.7160901999999999E-5</v>
      </c>
      <c r="W72" s="72">
        <f t="shared" si="14"/>
        <v>2.8098279108000001E-3</v>
      </c>
      <c r="X72" s="72">
        <f t="shared" si="32"/>
        <v>-3.0775311999999997E-4</v>
      </c>
    </row>
    <row r="73" spans="1:24" ht="15" thickBot="1" x14ac:dyDescent="0.4">
      <c r="A73" s="27" t="s">
        <v>74</v>
      </c>
      <c r="B73" s="24" t="s">
        <v>187</v>
      </c>
      <c r="C73" s="25" t="s">
        <v>188</v>
      </c>
      <c r="D73" s="70">
        <f t="shared" si="19"/>
        <v>3.2607573000000001E-4</v>
      </c>
      <c r="E73" s="70">
        <f t="shared" si="19"/>
        <v>2.6594809999999998E-6</v>
      </c>
      <c r="F73" s="70">
        <f t="shared" si="19"/>
        <v>8.2315739000000002E-5</v>
      </c>
      <c r="G73" s="70">
        <f t="shared" si="7"/>
        <v>4.1105094999999999E-4</v>
      </c>
      <c r="H73" s="70">
        <f t="shared" si="27"/>
        <v>2.7648886000000001E-6</v>
      </c>
      <c r="I73" s="70">
        <f t="shared" si="28"/>
        <v>6.4455636000000003E-7</v>
      </c>
      <c r="J73" s="70">
        <f t="shared" si="29"/>
        <v>0</v>
      </c>
      <c r="K73" s="70">
        <f t="shared" si="20"/>
        <v>1.1184863999999999E-4</v>
      </c>
      <c r="L73" s="70">
        <f t="shared" si="20"/>
        <v>0</v>
      </c>
      <c r="M73" s="70">
        <f t="shared" si="20"/>
        <v>0</v>
      </c>
      <c r="N73" s="70">
        <f t="shared" si="20"/>
        <v>0</v>
      </c>
      <c r="O73" s="70">
        <f t="shared" si="30"/>
        <v>2.3779713000000001E-4</v>
      </c>
      <c r="P73" s="70">
        <f t="shared" si="30"/>
        <v>0</v>
      </c>
      <c r="Q73" s="70">
        <f t="shared" si="11"/>
        <v>3.4964577E-4</v>
      </c>
      <c r="R73" s="70">
        <f t="shared" si="31"/>
        <v>0</v>
      </c>
      <c r="S73" s="70">
        <f t="shared" si="31"/>
        <v>1.3125076999999999E-6</v>
      </c>
      <c r="T73" s="70">
        <f t="shared" si="31"/>
        <v>5.8927527999999998E-5</v>
      </c>
      <c r="U73" s="70">
        <f t="shared" si="31"/>
        <v>9.0340445000000005E-7</v>
      </c>
      <c r="V73" s="70">
        <f t="shared" si="13"/>
        <v>6.1143440149999991E-5</v>
      </c>
      <c r="W73" s="70">
        <f t="shared" si="14"/>
        <v>8.2524960510999999E-4</v>
      </c>
      <c r="X73" s="70">
        <f t="shared" si="32"/>
        <v>-1.1941415E-4</v>
      </c>
    </row>
    <row r="74" spans="1:24" ht="15" thickBot="1" x14ac:dyDescent="0.4">
      <c r="A74" s="6"/>
      <c r="B74" s="24" t="s">
        <v>189</v>
      </c>
      <c r="C74" s="25" t="s">
        <v>190</v>
      </c>
      <c r="D74" s="72">
        <f t="shared" si="19"/>
        <v>1.8328438000000001E-8</v>
      </c>
      <c r="E74" s="72">
        <f t="shared" si="19"/>
        <v>9.5578400000000002E-10</v>
      </c>
      <c r="F74" s="72">
        <f t="shared" si="19"/>
        <v>6.0932949000000001E-9</v>
      </c>
      <c r="G74" s="72">
        <f t="shared" si="7"/>
        <v>2.5377516900000001E-8</v>
      </c>
      <c r="H74" s="72">
        <f t="shared" si="27"/>
        <v>9.9366616E-10</v>
      </c>
      <c r="I74" s="72">
        <f t="shared" si="28"/>
        <v>1.7664069999999999E-10</v>
      </c>
      <c r="J74" s="72">
        <f t="shared" si="29"/>
        <v>0</v>
      </c>
      <c r="K74" s="72">
        <f t="shared" si="20"/>
        <v>5.9938918E-9</v>
      </c>
      <c r="L74" s="72">
        <f t="shared" si="20"/>
        <v>0</v>
      </c>
      <c r="M74" s="72">
        <f t="shared" si="20"/>
        <v>0</v>
      </c>
      <c r="N74" s="72">
        <f t="shared" si="20"/>
        <v>0</v>
      </c>
      <c r="O74" s="72">
        <f t="shared" si="30"/>
        <v>5.6011853999999999E-8</v>
      </c>
      <c r="P74" s="72">
        <f t="shared" si="30"/>
        <v>0</v>
      </c>
      <c r="Q74" s="72">
        <f t="shared" si="11"/>
        <v>6.2005745799999995E-8</v>
      </c>
      <c r="R74" s="72">
        <f t="shared" si="31"/>
        <v>0</v>
      </c>
      <c r="S74" s="72">
        <f t="shared" si="31"/>
        <v>4.6485326E-10</v>
      </c>
      <c r="T74" s="72">
        <f t="shared" si="31"/>
        <v>2.1949657999999998E-9</v>
      </c>
      <c r="U74" s="72">
        <f t="shared" si="31"/>
        <v>4.1702274999999997E-11</v>
      </c>
      <c r="V74" s="72">
        <f t="shared" si="13"/>
        <v>2.7015213349999998E-9</v>
      </c>
      <c r="W74" s="72">
        <f t="shared" si="14"/>
        <v>9.1255090894999987E-8</v>
      </c>
      <c r="X74" s="72">
        <f t="shared" si="32"/>
        <v>-4.6657047999999996E-9</v>
      </c>
    </row>
    <row r="75" spans="1:24" ht="15.75" customHeight="1" thickBot="1" x14ac:dyDescent="0.4">
      <c r="B75" s="24" t="s">
        <v>191</v>
      </c>
      <c r="C75" s="25" t="s">
        <v>151</v>
      </c>
      <c r="D75" s="70">
        <f t="shared" si="19"/>
        <v>4.3122391000000001E-5</v>
      </c>
      <c r="E75" s="70">
        <f t="shared" si="19"/>
        <v>1.8121013999999998E-8</v>
      </c>
      <c r="F75" s="70">
        <f t="shared" si="19"/>
        <v>6.0975472999999997E-6</v>
      </c>
      <c r="G75" s="70">
        <f t="shared" si="7"/>
        <v>4.9238059313999999E-5</v>
      </c>
      <c r="H75" s="70">
        <f t="shared" si="27"/>
        <v>1.8839233999999999E-8</v>
      </c>
      <c r="I75" s="70">
        <f t="shared" si="28"/>
        <v>6.3978511000000001E-9</v>
      </c>
      <c r="J75" s="70">
        <f t="shared" si="29"/>
        <v>0</v>
      </c>
      <c r="K75" s="70">
        <f t="shared" si="20"/>
        <v>1.7880951E-5</v>
      </c>
      <c r="L75" s="70">
        <f t="shared" si="20"/>
        <v>0</v>
      </c>
      <c r="M75" s="70">
        <f t="shared" si="20"/>
        <v>0</v>
      </c>
      <c r="N75" s="70">
        <f t="shared" si="20"/>
        <v>0</v>
      </c>
      <c r="O75" s="70">
        <f t="shared" si="30"/>
        <v>2.4177314000000001E-5</v>
      </c>
      <c r="P75" s="70">
        <f t="shared" si="30"/>
        <v>0</v>
      </c>
      <c r="Q75" s="70">
        <f t="shared" si="11"/>
        <v>4.2058265000000001E-5</v>
      </c>
      <c r="R75" s="70">
        <f t="shared" si="31"/>
        <v>0</v>
      </c>
      <c r="S75" s="70">
        <f t="shared" si="31"/>
        <v>1.6675686999999999E-8</v>
      </c>
      <c r="T75" s="70">
        <f t="shared" si="31"/>
        <v>1.8678875000000001E-8</v>
      </c>
      <c r="U75" s="70">
        <f t="shared" si="31"/>
        <v>1.0579703999999999E-9</v>
      </c>
      <c r="V75" s="70">
        <f t="shared" si="13"/>
        <v>3.64125324E-8</v>
      </c>
      <c r="W75" s="70">
        <f t="shared" si="14"/>
        <v>9.1357973931500009E-5</v>
      </c>
      <c r="X75" s="70">
        <f t="shared" si="32"/>
        <v>-1.8993052000000002E-5</v>
      </c>
    </row>
    <row r="76" spans="1:24" ht="15.75" customHeight="1" thickBot="1" x14ac:dyDescent="0.4">
      <c r="B76" s="24" t="s">
        <v>192</v>
      </c>
      <c r="C76" s="25" t="s">
        <v>41</v>
      </c>
      <c r="D76" s="72">
        <f t="shared" si="19"/>
        <v>3.7827948999999998</v>
      </c>
      <c r="E76" s="72">
        <f t="shared" si="19"/>
        <v>7.8789326000000007E-2</v>
      </c>
      <c r="F76" s="72">
        <f t="shared" si="19"/>
        <v>1.0119942</v>
      </c>
      <c r="G76" s="72">
        <f t="shared" si="7"/>
        <v>4.8735784259999999</v>
      </c>
      <c r="H76" s="72">
        <f t="shared" si="27"/>
        <v>8.1912112999999995E-2</v>
      </c>
      <c r="I76" s="72">
        <f t="shared" si="28"/>
        <v>1.8552966000000001E-2</v>
      </c>
      <c r="J76" s="72">
        <f t="shared" si="29"/>
        <v>0</v>
      </c>
      <c r="K76" s="72">
        <f t="shared" si="20"/>
        <v>1.1840417999999999</v>
      </c>
      <c r="L76" s="72">
        <f t="shared" si="20"/>
        <v>0</v>
      </c>
      <c r="M76" s="72">
        <f t="shared" si="20"/>
        <v>0</v>
      </c>
      <c r="N76" s="72">
        <f t="shared" si="20"/>
        <v>0</v>
      </c>
      <c r="O76" s="72">
        <f t="shared" si="30"/>
        <v>84.942633999999998</v>
      </c>
      <c r="P76" s="72">
        <f t="shared" si="30"/>
        <v>0</v>
      </c>
      <c r="Q76" s="72">
        <f t="shared" si="11"/>
        <v>86.126675800000001</v>
      </c>
      <c r="R76" s="72">
        <f t="shared" si="31"/>
        <v>0</v>
      </c>
      <c r="S76" s="72">
        <f t="shared" si="31"/>
        <v>3.9900001999999997E-2</v>
      </c>
      <c r="T76" s="72">
        <f t="shared" si="31"/>
        <v>0.56384305000000001</v>
      </c>
      <c r="U76" s="72">
        <f t="shared" si="31"/>
        <v>3.9791829000000003E-3</v>
      </c>
      <c r="V76" s="72">
        <f t="shared" si="13"/>
        <v>0.60772223489999999</v>
      </c>
      <c r="W76" s="72">
        <f t="shared" si="14"/>
        <v>91.708441539899994</v>
      </c>
      <c r="X76" s="72">
        <f t="shared" si="32"/>
        <v>-1.0935809000000001</v>
      </c>
    </row>
    <row r="77" spans="1:24" ht="15.75" customHeight="1" x14ac:dyDescent="0.35">
      <c r="E77"/>
      <c r="F77"/>
      <c r="G77"/>
      <c r="H77"/>
      <c r="I77"/>
      <c r="J77"/>
      <c r="K77"/>
      <c r="L77"/>
      <c r="M77"/>
      <c r="N77"/>
      <c r="O77"/>
      <c r="P77"/>
    </row>
    <row r="78" spans="1:24" ht="15.75" customHeight="1" thickBot="1" x14ac:dyDescent="0.4">
      <c r="B78" s="38" t="s">
        <v>111</v>
      </c>
      <c r="C78" s="39" t="s">
        <v>27</v>
      </c>
      <c r="D78" s="103" t="s">
        <v>112</v>
      </c>
      <c r="E78" s="103" t="s">
        <v>113</v>
      </c>
      <c r="F78" s="103" t="s">
        <v>114</v>
      </c>
      <c r="G78" s="103" t="s">
        <v>115</v>
      </c>
      <c r="H78" s="103" t="s">
        <v>116</v>
      </c>
      <c r="I78" s="103" t="s">
        <v>117</v>
      </c>
      <c r="J78" s="103" t="s">
        <v>118</v>
      </c>
      <c r="K78" s="103" t="s">
        <v>119</v>
      </c>
      <c r="L78" s="103" t="s">
        <v>120</v>
      </c>
      <c r="M78" s="103" t="s">
        <v>121</v>
      </c>
      <c r="N78" s="103" t="s">
        <v>122</v>
      </c>
      <c r="O78" s="103" t="s">
        <v>123</v>
      </c>
      <c r="P78" s="103" t="s">
        <v>124</v>
      </c>
      <c r="Q78" s="104" t="s">
        <v>125</v>
      </c>
      <c r="R78" s="104" t="s">
        <v>126</v>
      </c>
      <c r="S78" s="104" t="s">
        <v>127</v>
      </c>
      <c r="T78" s="104" t="s">
        <v>128</v>
      </c>
      <c r="U78" s="104" t="s">
        <v>129</v>
      </c>
      <c r="V78" s="104" t="s">
        <v>130</v>
      </c>
      <c r="W78" s="104" t="s">
        <v>131</v>
      </c>
      <c r="X78" s="104" t="s">
        <v>132</v>
      </c>
    </row>
    <row r="79" spans="1:24" ht="15.75" customHeight="1" thickBot="1" x14ac:dyDescent="0.4">
      <c r="B79" s="40" t="s">
        <v>133</v>
      </c>
      <c r="C79" s="41" t="s">
        <v>134</v>
      </c>
      <c r="D79" s="70">
        <v>0.30963277</v>
      </c>
      <c r="E79" s="70">
        <v>5.2179089000000001E-3</v>
      </c>
      <c r="F79" s="70">
        <v>4.7979411E-2</v>
      </c>
      <c r="G79" s="70">
        <v>0.36283008989999999</v>
      </c>
      <c r="H79" s="70">
        <v>5.4247189000000001E-3</v>
      </c>
      <c r="I79" s="70">
        <v>4.3787178000000001E-3</v>
      </c>
      <c r="J79" s="70">
        <v>0</v>
      </c>
      <c r="K79" s="70">
        <v>0.10526772</v>
      </c>
      <c r="L79" s="70">
        <v>0</v>
      </c>
      <c r="M79" s="70">
        <v>0</v>
      </c>
      <c r="N79" s="70">
        <v>0</v>
      </c>
      <c r="O79" s="70">
        <v>0.63307738999999996</v>
      </c>
      <c r="P79" s="70">
        <v>0</v>
      </c>
      <c r="Q79" s="71">
        <v>1.8384232200000001</v>
      </c>
      <c r="R79" s="71">
        <v>0</v>
      </c>
      <c r="S79" s="71">
        <v>2.6883185E-3</v>
      </c>
      <c r="T79" s="71">
        <v>4.7243524000000002E-2</v>
      </c>
      <c r="U79" s="71">
        <v>1.5038388E-2</v>
      </c>
      <c r="V79" s="71">
        <v>6.4970230500000004E-2</v>
      </c>
      <c r="W79" s="71">
        <v>2.2759122999999999</v>
      </c>
      <c r="X79" s="71">
        <v>-8.4187126000000001E-2</v>
      </c>
    </row>
    <row r="80" spans="1:24" ht="15.75" customHeight="1" thickBot="1" x14ac:dyDescent="0.4">
      <c r="B80" s="40" t="s">
        <v>135</v>
      </c>
      <c r="C80" s="41" t="s">
        <v>134</v>
      </c>
      <c r="D80" s="72">
        <v>0.30753063000000003</v>
      </c>
      <c r="E80" s="72">
        <v>5.2111739000000002E-3</v>
      </c>
      <c r="F80" s="72">
        <v>7.1072385000000002E-2</v>
      </c>
      <c r="G80" s="72">
        <v>0.38381418890000002</v>
      </c>
      <c r="H80" s="72">
        <v>5.4177169000000002E-3</v>
      </c>
      <c r="I80" s="72">
        <v>1.0040915000000001E-3</v>
      </c>
      <c r="J80" s="72">
        <v>0</v>
      </c>
      <c r="K80" s="72">
        <v>0.1033948</v>
      </c>
      <c r="L80" s="72">
        <v>0</v>
      </c>
      <c r="M80" s="72">
        <v>0</v>
      </c>
      <c r="N80" s="72">
        <v>0</v>
      </c>
      <c r="O80" s="72">
        <v>0.62023170000000005</v>
      </c>
      <c r="P80" s="72">
        <v>0</v>
      </c>
      <c r="Q80" s="73">
        <v>1.8013831</v>
      </c>
      <c r="R80" s="73">
        <v>0</v>
      </c>
      <c r="S80" s="73">
        <v>2.6838125E-3</v>
      </c>
      <c r="T80" s="73">
        <v>4.7450955000000003E-2</v>
      </c>
      <c r="U80" s="73">
        <v>4.3798201E-3</v>
      </c>
      <c r="V80" s="73">
        <v>5.4514587600000004E-2</v>
      </c>
      <c r="W80" s="73">
        <v>2.2460190999999998</v>
      </c>
      <c r="X80" s="73">
        <v>-0.10407167000000001</v>
      </c>
    </row>
    <row r="81" spans="2:24" ht="15.75" customHeight="1" thickBot="1" x14ac:dyDescent="0.4">
      <c r="B81" s="40" t="s">
        <v>136</v>
      </c>
      <c r="C81" s="41" t="s">
        <v>134</v>
      </c>
      <c r="D81" s="70">
        <v>9.6137085999999997E-3</v>
      </c>
      <c r="E81" s="70">
        <v>3.8070961000000002E-5</v>
      </c>
      <c r="F81" s="70">
        <v>5.7996654E-3</v>
      </c>
      <c r="G81" s="70">
        <v>1.5451444961E-2</v>
      </c>
      <c r="H81" s="70">
        <v>3.9579890000000003E-5</v>
      </c>
      <c r="I81" s="70">
        <v>3.3458568999999998E-3</v>
      </c>
      <c r="J81" s="70">
        <v>0</v>
      </c>
      <c r="K81" s="70">
        <v>7.0951657999999999E-3</v>
      </c>
      <c r="L81" s="70">
        <v>0</v>
      </c>
      <c r="M81" s="70">
        <v>0</v>
      </c>
      <c r="N81" s="70">
        <v>0</v>
      </c>
      <c r="O81" s="70">
        <v>7.6871589000000004E-2</v>
      </c>
      <c r="P81" s="70">
        <v>0</v>
      </c>
      <c r="Q81" s="70">
        <v>0.21754402579999998</v>
      </c>
      <c r="R81" s="70">
        <v>0</v>
      </c>
      <c r="S81" s="70">
        <v>2.988535E-5</v>
      </c>
      <c r="T81" s="70">
        <v>1.3366342000000001E-4</v>
      </c>
      <c r="U81" s="70">
        <v>1.0363623000000001E-2</v>
      </c>
      <c r="V81" s="70">
        <v>1.0527171770000001E-2</v>
      </c>
      <c r="W81" s="70">
        <v>0.24690724</v>
      </c>
      <c r="X81" s="70">
        <v>-4.9407536999999998E-3</v>
      </c>
    </row>
    <row r="82" spans="2:24" ht="15.75" customHeight="1" thickBot="1" x14ac:dyDescent="0.4">
      <c r="B82" s="40" t="s">
        <v>137</v>
      </c>
      <c r="C82" s="41" t="s">
        <v>134</v>
      </c>
      <c r="D82" s="72">
        <v>4.2938307999999998E-4</v>
      </c>
      <c r="E82" s="72">
        <v>2.0463573000000001E-6</v>
      </c>
      <c r="F82" s="72">
        <v>1.0739563E-4</v>
      </c>
      <c r="G82" s="72">
        <v>5.3882506729999993E-4</v>
      </c>
      <c r="H82" s="72">
        <v>2.1274638999999999E-6</v>
      </c>
      <c r="I82" s="72">
        <v>6.0940346E-7</v>
      </c>
      <c r="J82" s="72">
        <v>0</v>
      </c>
      <c r="K82" s="72">
        <v>1.9853952E-4</v>
      </c>
      <c r="L82" s="72">
        <v>0</v>
      </c>
      <c r="M82" s="72">
        <v>0</v>
      </c>
      <c r="N82" s="72">
        <v>0</v>
      </c>
      <c r="O82" s="72">
        <v>3.8220744E-4</v>
      </c>
      <c r="P82" s="72">
        <v>0</v>
      </c>
      <c r="Q82" s="72">
        <v>1.2448964199999999E-3</v>
      </c>
      <c r="R82" s="72">
        <v>0</v>
      </c>
      <c r="S82" s="72">
        <v>1.6035965999999999E-6</v>
      </c>
      <c r="T82" s="72">
        <v>6.6200254999999999E-6</v>
      </c>
      <c r="U82" s="72">
        <v>1.026369E-7</v>
      </c>
      <c r="V82" s="72">
        <v>8.3262589999999997E-6</v>
      </c>
      <c r="W82" s="72">
        <v>1.7947397000000001E-3</v>
      </c>
      <c r="X82" s="72">
        <v>-1.0226394E-4</v>
      </c>
    </row>
    <row r="83" spans="2:24" ht="15.75" customHeight="1" thickBot="1" x14ac:dyDescent="0.4">
      <c r="B83" s="40" t="s">
        <v>138</v>
      </c>
      <c r="C83" s="41" t="s">
        <v>139</v>
      </c>
      <c r="D83" s="70">
        <v>1.9536168000000001E-8</v>
      </c>
      <c r="E83" s="70">
        <v>1.2060455E-9</v>
      </c>
      <c r="F83" s="70">
        <v>7.1288006999999998E-9</v>
      </c>
      <c r="G83" s="70">
        <v>2.78710142E-8</v>
      </c>
      <c r="H83" s="70">
        <v>1.2538466999999999E-9</v>
      </c>
      <c r="I83" s="70">
        <v>2.1930054000000001E-10</v>
      </c>
      <c r="J83" s="70">
        <v>0</v>
      </c>
      <c r="K83" s="70">
        <v>6.5076087999999996E-9</v>
      </c>
      <c r="L83" s="70">
        <v>0</v>
      </c>
      <c r="M83" s="70">
        <v>0</v>
      </c>
      <c r="N83" s="70">
        <v>0</v>
      </c>
      <c r="O83" s="70">
        <v>6.5281574000000005E-8</v>
      </c>
      <c r="P83" s="70">
        <v>0</v>
      </c>
      <c r="Q83" s="70">
        <v>1.852268588E-7</v>
      </c>
      <c r="R83" s="70">
        <v>0</v>
      </c>
      <c r="S83" s="70">
        <v>5.8519564999999996E-10</v>
      </c>
      <c r="T83" s="70">
        <v>1.7393341999999999E-9</v>
      </c>
      <c r="U83" s="70">
        <v>4.9262390999999997E-11</v>
      </c>
      <c r="V83" s="70">
        <v>2.3737922410000001E-9</v>
      </c>
      <c r="W83" s="70">
        <v>2.1691832000000001E-7</v>
      </c>
      <c r="X83" s="70">
        <v>-4.9647750000000004E-9</v>
      </c>
    </row>
    <row r="84" spans="2:24" ht="15.75" customHeight="1" thickBot="1" x14ac:dyDescent="0.4">
      <c r="B84" s="40" t="s">
        <v>140</v>
      </c>
      <c r="C84" s="41" t="s">
        <v>141</v>
      </c>
      <c r="D84" s="72">
        <v>3.6876493E-3</v>
      </c>
      <c r="E84" s="72">
        <v>2.1154882E-5</v>
      </c>
      <c r="F84" s="72">
        <v>9.1165864000000002E-4</v>
      </c>
      <c r="G84" s="72">
        <v>4.6204628219999998E-3</v>
      </c>
      <c r="H84" s="72">
        <v>2.1993348E-5</v>
      </c>
      <c r="I84" s="72">
        <v>4.5531170000000003E-6</v>
      </c>
      <c r="J84" s="72">
        <v>0</v>
      </c>
      <c r="K84" s="72">
        <v>1.5035927E-3</v>
      </c>
      <c r="L84" s="72">
        <v>0</v>
      </c>
      <c r="M84" s="72">
        <v>0</v>
      </c>
      <c r="N84" s="72">
        <v>0</v>
      </c>
      <c r="O84" s="72">
        <v>3.7138248E-3</v>
      </c>
      <c r="P84" s="72">
        <v>0</v>
      </c>
      <c r="Q84" s="72">
        <v>1.1670810700000001E-2</v>
      </c>
      <c r="R84" s="72">
        <v>0</v>
      </c>
      <c r="S84" s="72">
        <v>1.0452626999999999E-5</v>
      </c>
      <c r="T84" s="72">
        <v>1.1120663E-4</v>
      </c>
      <c r="U84" s="72">
        <v>3.0615636000000001E-6</v>
      </c>
      <c r="V84" s="72">
        <v>1.2472082059999999E-4</v>
      </c>
      <c r="W84" s="72">
        <v>1.6442076E-2</v>
      </c>
      <c r="X84" s="72">
        <v>-1.2119342000000001E-3</v>
      </c>
    </row>
    <row r="85" spans="2:24" ht="15.75" customHeight="1" thickBot="1" x14ac:dyDescent="0.4">
      <c r="B85" s="40" t="s">
        <v>142</v>
      </c>
      <c r="C85" s="41" t="s">
        <v>143</v>
      </c>
      <c r="D85" s="70">
        <v>2.0110017000000001E-4</v>
      </c>
      <c r="E85" s="70">
        <v>3.3567902999999997E-7</v>
      </c>
      <c r="F85" s="70">
        <v>3.8578719000000002E-5</v>
      </c>
      <c r="G85" s="70">
        <v>2.4001456803E-4</v>
      </c>
      <c r="H85" s="70">
        <v>3.4898355000000001E-7</v>
      </c>
      <c r="I85" s="70">
        <v>1.0523486999999999E-7</v>
      </c>
      <c r="J85" s="70">
        <v>0</v>
      </c>
      <c r="K85" s="70">
        <v>7.2784237000000001E-5</v>
      </c>
      <c r="L85" s="70">
        <v>0</v>
      </c>
      <c r="M85" s="70">
        <v>0</v>
      </c>
      <c r="N85" s="70">
        <v>0</v>
      </c>
      <c r="O85" s="70">
        <v>2.1105618999999999E-4</v>
      </c>
      <c r="P85" s="70">
        <v>0</v>
      </c>
      <c r="Q85" s="70">
        <v>6.5058593700000002E-4</v>
      </c>
      <c r="R85" s="70">
        <v>0</v>
      </c>
      <c r="S85" s="70">
        <v>2.4935943E-7</v>
      </c>
      <c r="T85" s="70">
        <v>2.2641729999999999E-5</v>
      </c>
      <c r="U85" s="70">
        <v>3.6544408999999998E-7</v>
      </c>
      <c r="V85" s="70">
        <v>2.3256533519999998E-5</v>
      </c>
      <c r="W85" s="70">
        <v>9.1430388000000005E-4</v>
      </c>
      <c r="X85" s="70">
        <v>-7.9840043999999995E-5</v>
      </c>
    </row>
    <row r="86" spans="2:24" ht="15.75" customHeight="1" thickBot="1" x14ac:dyDescent="0.4">
      <c r="B86" s="42" t="s">
        <v>144</v>
      </c>
      <c r="C86" s="43" t="s">
        <v>145</v>
      </c>
      <c r="D86" s="72">
        <v>8.6957029999999995E-4</v>
      </c>
      <c r="E86" s="72">
        <v>6.3709481999999998E-6</v>
      </c>
      <c r="F86" s="72">
        <v>8.7866122999999998E-5</v>
      </c>
      <c r="G86" s="72">
        <v>9.6380737119999989E-4</v>
      </c>
      <c r="H86" s="72">
        <v>6.6234585E-6</v>
      </c>
      <c r="I86" s="72">
        <v>1.887442E-6</v>
      </c>
      <c r="J86" s="72">
        <v>0</v>
      </c>
      <c r="K86" s="72">
        <v>6.1768554999999995E-4</v>
      </c>
      <c r="L86" s="72">
        <v>0</v>
      </c>
      <c r="M86" s="72">
        <v>0</v>
      </c>
      <c r="N86" s="72">
        <v>0</v>
      </c>
      <c r="O86" s="72">
        <v>8.1541719999999999E-4</v>
      </c>
      <c r="P86" s="72">
        <v>0</v>
      </c>
      <c r="Q86" s="72">
        <v>2.8500268500000004E-3</v>
      </c>
      <c r="R86" s="72">
        <v>0</v>
      </c>
      <c r="S86" s="72">
        <v>2.8652092E-6</v>
      </c>
      <c r="T86" s="72">
        <v>2.6243792999999999E-5</v>
      </c>
      <c r="U86" s="72">
        <v>1.0618689E-5</v>
      </c>
      <c r="V86" s="72">
        <v>3.9727691199999994E-5</v>
      </c>
      <c r="W86" s="72">
        <v>3.8619328000000001E-3</v>
      </c>
      <c r="X86" s="72">
        <v>-1.381129E-4</v>
      </c>
    </row>
    <row r="87" spans="2:24" ht="15" thickBot="1" x14ac:dyDescent="0.4">
      <c r="B87" s="42" t="s">
        <v>146</v>
      </c>
      <c r="C87" s="105" t="s">
        <v>147</v>
      </c>
      <c r="D87" s="70">
        <v>5.7543654000000001E-3</v>
      </c>
      <c r="E87" s="70">
        <v>6.9619799000000004E-5</v>
      </c>
      <c r="F87" s="70">
        <v>1.4847418E-3</v>
      </c>
      <c r="G87" s="70">
        <v>7.3087269989999997E-3</v>
      </c>
      <c r="H87" s="70">
        <v>7.2379154999999997E-5</v>
      </c>
      <c r="I87" s="70">
        <v>1.4753957E-5</v>
      </c>
      <c r="J87" s="70">
        <v>0</v>
      </c>
      <c r="K87" s="70">
        <v>1.4515960000000001E-3</v>
      </c>
      <c r="L87" s="70">
        <v>0</v>
      </c>
      <c r="M87" s="70">
        <v>0</v>
      </c>
      <c r="N87" s="70">
        <v>0</v>
      </c>
      <c r="O87" s="70">
        <v>6.3600104000000003E-3</v>
      </c>
      <c r="P87" s="70">
        <v>0</v>
      </c>
      <c r="Q87" s="70">
        <v>1.8863190999999998E-2</v>
      </c>
      <c r="R87" s="70">
        <v>0</v>
      </c>
      <c r="S87" s="70">
        <v>3.1253593999999999E-5</v>
      </c>
      <c r="T87" s="70">
        <v>2.5432234000000002E-4</v>
      </c>
      <c r="U87" s="70">
        <v>1.2813566000000001E-5</v>
      </c>
      <c r="V87" s="70">
        <v>2.9838949999999999E-4</v>
      </c>
      <c r="W87" s="70">
        <v>2.6555911000000001E-2</v>
      </c>
      <c r="X87" s="70">
        <v>-1.4195529E-3</v>
      </c>
    </row>
    <row r="88" spans="2:24" ht="15" thickBot="1" x14ac:dyDescent="0.4">
      <c r="B88" s="42" t="s">
        <v>148</v>
      </c>
      <c r="C88" s="105" t="s">
        <v>149</v>
      </c>
      <c r="D88" s="72">
        <v>1.3864172000000001E-3</v>
      </c>
      <c r="E88" s="72">
        <v>2.1322278000000001E-5</v>
      </c>
      <c r="F88" s="72">
        <v>3.3234857E-4</v>
      </c>
      <c r="G88" s="72">
        <v>1.7400880480000001E-3</v>
      </c>
      <c r="H88" s="72">
        <v>2.2167379E-5</v>
      </c>
      <c r="I88" s="72">
        <v>4.5504119000000001E-6</v>
      </c>
      <c r="J88" s="72">
        <v>0</v>
      </c>
      <c r="K88" s="72">
        <v>4.6990191E-4</v>
      </c>
      <c r="L88" s="72">
        <v>0</v>
      </c>
      <c r="M88" s="72">
        <v>0</v>
      </c>
      <c r="N88" s="72">
        <v>0</v>
      </c>
      <c r="O88" s="72">
        <v>1.7644318E-3</v>
      </c>
      <c r="P88" s="72">
        <v>0</v>
      </c>
      <c r="Q88" s="72">
        <v>5.3003297100000001E-3</v>
      </c>
      <c r="R88" s="72">
        <v>0</v>
      </c>
      <c r="S88" s="72">
        <v>9.7644270999999997E-6</v>
      </c>
      <c r="T88" s="72">
        <v>1.9369400000000001E-4</v>
      </c>
      <c r="U88" s="72">
        <v>4.3722096000000003E-6</v>
      </c>
      <c r="V88" s="72">
        <v>2.0783063670000001E-4</v>
      </c>
      <c r="W88" s="72">
        <v>7.2744977999999998E-3</v>
      </c>
      <c r="X88" s="72">
        <v>-5.2473481000000002E-4</v>
      </c>
    </row>
    <row r="89" spans="2:24" ht="15" thickBot="1" x14ac:dyDescent="0.4">
      <c r="B89" s="42" t="s">
        <v>150</v>
      </c>
      <c r="C89" s="105" t="s">
        <v>151</v>
      </c>
      <c r="D89" s="70">
        <v>4.3122391000000001E-5</v>
      </c>
      <c r="E89" s="70">
        <v>1.8121013999999998E-8</v>
      </c>
      <c r="F89" s="70">
        <v>6.0975472999999997E-6</v>
      </c>
      <c r="G89" s="70">
        <v>4.9238059313999999E-5</v>
      </c>
      <c r="H89" s="70">
        <v>1.8839233999999999E-8</v>
      </c>
      <c r="I89" s="70">
        <v>6.3978511000000001E-9</v>
      </c>
      <c r="J89" s="70">
        <v>0</v>
      </c>
      <c r="K89" s="70">
        <v>1.7880951E-5</v>
      </c>
      <c r="L89" s="70">
        <v>0</v>
      </c>
      <c r="M89" s="70">
        <v>0</v>
      </c>
      <c r="N89" s="70">
        <v>0</v>
      </c>
      <c r="O89" s="70">
        <v>2.4177314000000001E-5</v>
      </c>
      <c r="P89" s="70">
        <v>0</v>
      </c>
      <c r="Q89" s="70">
        <v>8.4070400999999997E-5</v>
      </c>
      <c r="R89" s="70">
        <v>0</v>
      </c>
      <c r="S89" s="70">
        <v>1.6675686999999999E-8</v>
      </c>
      <c r="T89" s="70">
        <v>1.8678875000000001E-8</v>
      </c>
      <c r="U89" s="70">
        <v>1.0579703999999999E-9</v>
      </c>
      <c r="V89" s="70">
        <v>3.64125324E-8</v>
      </c>
      <c r="W89" s="70">
        <v>1.3336971E-4</v>
      </c>
      <c r="X89" s="70">
        <v>-1.8993052000000002E-5</v>
      </c>
    </row>
    <row r="90" spans="2:24" ht="15" thickBot="1" x14ac:dyDescent="0.4">
      <c r="B90" s="40" t="s">
        <v>152</v>
      </c>
      <c r="C90" s="41" t="s">
        <v>41</v>
      </c>
      <c r="D90" s="72">
        <v>3.7827948999999998</v>
      </c>
      <c r="E90" s="72">
        <v>7.8789326000000007E-2</v>
      </c>
      <c r="F90" s="72">
        <v>1.0119942</v>
      </c>
      <c r="G90" s="72">
        <v>4.8735784259999999</v>
      </c>
      <c r="H90" s="72">
        <v>8.1912112999999995E-2</v>
      </c>
      <c r="I90" s="72">
        <v>1.8552966000000001E-2</v>
      </c>
      <c r="J90" s="72">
        <v>0</v>
      </c>
      <c r="K90" s="72">
        <v>1.1840417999999999</v>
      </c>
      <c r="L90" s="72">
        <v>0</v>
      </c>
      <c r="M90" s="72">
        <v>0</v>
      </c>
      <c r="N90" s="72">
        <v>0</v>
      </c>
      <c r="O90" s="72">
        <v>84.942633999999998</v>
      </c>
      <c r="P90" s="72">
        <v>0</v>
      </c>
      <c r="Q90" s="72">
        <v>233.72874179999999</v>
      </c>
      <c r="R90" s="72">
        <v>0</v>
      </c>
      <c r="S90" s="72">
        <v>3.9900001999999997E-2</v>
      </c>
      <c r="T90" s="72">
        <v>0.56384305000000001</v>
      </c>
      <c r="U90" s="72">
        <v>3.9791829000000003E-3</v>
      </c>
      <c r="V90" s="72">
        <v>0.60772223489999999</v>
      </c>
      <c r="W90" s="72">
        <v>239.30877000000001</v>
      </c>
      <c r="X90" s="72">
        <v>-1.0935809000000001</v>
      </c>
    </row>
    <row r="91" spans="2:24" ht="15" thickBot="1" x14ac:dyDescent="0.4">
      <c r="B91" s="40" t="s">
        <v>153</v>
      </c>
      <c r="C91" s="41" t="s">
        <v>154</v>
      </c>
      <c r="D91" s="70">
        <v>0.11018943</v>
      </c>
      <c r="E91" s="70">
        <v>2.3594223E-4</v>
      </c>
      <c r="F91" s="70">
        <v>2.1230144999999999E-2</v>
      </c>
      <c r="G91" s="70">
        <v>0.13165551722999999</v>
      </c>
      <c r="H91" s="70">
        <v>2.4529371999999999E-4</v>
      </c>
      <c r="I91" s="70">
        <v>8.6118948999999994E-5</v>
      </c>
      <c r="J91" s="70">
        <v>0</v>
      </c>
      <c r="K91" s="70">
        <v>3.3398559000000001E-2</v>
      </c>
      <c r="L91" s="70">
        <v>0</v>
      </c>
      <c r="M91" s="70">
        <v>0</v>
      </c>
      <c r="N91" s="70">
        <v>0</v>
      </c>
      <c r="O91" s="70">
        <v>0.23165379999999999</v>
      </c>
      <c r="P91" s="70">
        <v>0</v>
      </c>
      <c r="Q91" s="70">
        <v>0.66758966899999994</v>
      </c>
      <c r="R91" s="70">
        <v>0</v>
      </c>
      <c r="S91" s="70">
        <v>1.5475419999999999E-4</v>
      </c>
      <c r="T91" s="70">
        <v>2.2454844E-3</v>
      </c>
      <c r="U91" s="70">
        <v>1.1464568E-4</v>
      </c>
      <c r="V91" s="70">
        <v>2.51488428E-3</v>
      </c>
      <c r="W91" s="70">
        <v>0.80208630000000003</v>
      </c>
      <c r="X91" s="70">
        <v>-3.0906935E-2</v>
      </c>
    </row>
    <row r="92" spans="2:24" ht="15" thickBot="1" x14ac:dyDescent="0.4">
      <c r="B92" s="40" t="s">
        <v>155</v>
      </c>
      <c r="C92" s="41" t="s">
        <v>156</v>
      </c>
      <c r="D92" s="72">
        <v>2.7173558E-8</v>
      </c>
      <c r="E92" s="72">
        <v>4.4975605999999998E-10</v>
      </c>
      <c r="F92" s="72">
        <v>7.2050744000000004E-9</v>
      </c>
      <c r="G92" s="72">
        <v>3.482838846E-8</v>
      </c>
      <c r="H92" s="72">
        <v>4.6758199000000003E-10</v>
      </c>
      <c r="I92" s="72">
        <v>6.6419194000000002E-11</v>
      </c>
      <c r="J92" s="72">
        <v>0</v>
      </c>
      <c r="K92" s="72">
        <v>8.6272432999999999E-9</v>
      </c>
      <c r="L92" s="72">
        <v>0</v>
      </c>
      <c r="M92" s="72">
        <v>0</v>
      </c>
      <c r="N92" s="72">
        <v>0</v>
      </c>
      <c r="O92" s="72">
        <v>3.7644697000000003E-8</v>
      </c>
      <c r="P92" s="72">
        <v>0</v>
      </c>
      <c r="Q92" s="72">
        <v>1.116859133E-7</v>
      </c>
      <c r="R92" s="72">
        <v>0</v>
      </c>
      <c r="S92" s="72">
        <v>1.6955239E-10</v>
      </c>
      <c r="T92" s="72">
        <v>2.0483974000000001E-9</v>
      </c>
      <c r="U92" s="72">
        <v>2.9573283000000003E-11</v>
      </c>
      <c r="V92" s="72">
        <v>2.2475230730000004E-9</v>
      </c>
      <c r="W92" s="72">
        <v>1.4928594E-7</v>
      </c>
      <c r="X92" s="72">
        <v>-9.2363587999999993E-9</v>
      </c>
    </row>
    <row r="93" spans="2:24" ht="15" thickBot="1" x14ac:dyDescent="0.4">
      <c r="B93" s="40" t="s">
        <v>157</v>
      </c>
      <c r="C93" s="41" t="s">
        <v>158</v>
      </c>
      <c r="D93" s="70">
        <v>3.4773516999999997E-2</v>
      </c>
      <c r="E93" s="70">
        <v>4.0503445000000002E-4</v>
      </c>
      <c r="F93" s="70">
        <v>1.2724589E-2</v>
      </c>
      <c r="G93" s="70">
        <v>4.7903140449999999E-2</v>
      </c>
      <c r="H93" s="70">
        <v>4.2108785000000002E-4</v>
      </c>
      <c r="I93" s="70">
        <v>2.7481644000000002E-4</v>
      </c>
      <c r="J93" s="70">
        <v>0</v>
      </c>
      <c r="K93" s="70">
        <v>1.7508143E-2</v>
      </c>
      <c r="L93" s="70">
        <v>0</v>
      </c>
      <c r="M93" s="70">
        <v>0</v>
      </c>
      <c r="N93" s="70">
        <v>0</v>
      </c>
      <c r="O93" s="70">
        <v>3.8841629000000002</v>
      </c>
      <c r="P93" s="70">
        <v>0</v>
      </c>
      <c r="Q93" s="70">
        <v>10.651055143000001</v>
      </c>
      <c r="R93" s="70">
        <v>0</v>
      </c>
      <c r="S93" s="70">
        <v>2.2249703000000001E-4</v>
      </c>
      <c r="T93" s="70">
        <v>1.3243053999999999E-3</v>
      </c>
      <c r="U93" s="70">
        <v>2.6950911E-5</v>
      </c>
      <c r="V93" s="70">
        <v>1.5737533409999999E-3</v>
      </c>
      <c r="W93" s="70">
        <v>10.701219</v>
      </c>
      <c r="X93" s="70">
        <v>-5.3707948999999998E-3</v>
      </c>
    </row>
    <row r="94" spans="2:24" ht="15" thickBot="1" x14ac:dyDescent="0.4">
      <c r="B94" s="40" t="s">
        <v>159</v>
      </c>
      <c r="C94" s="41" t="s">
        <v>160</v>
      </c>
      <c r="D94" s="72">
        <v>19.070989999999998</v>
      </c>
      <c r="E94" s="72">
        <v>6.1492044000000003E-2</v>
      </c>
      <c r="F94" s="72">
        <v>3.0816360999999999</v>
      </c>
      <c r="G94" s="72">
        <v>22.214118144</v>
      </c>
      <c r="H94" s="72">
        <v>6.3929259000000002E-2</v>
      </c>
      <c r="I94" s="72">
        <v>1.8621051E-2</v>
      </c>
      <c r="J94" s="72">
        <v>0</v>
      </c>
      <c r="K94" s="72">
        <v>8.5184384000000009</v>
      </c>
      <c r="L94" s="72">
        <v>0</v>
      </c>
      <c r="M94" s="72">
        <v>0</v>
      </c>
      <c r="N94" s="72">
        <v>0</v>
      </c>
      <c r="O94" s="72">
        <v>24.987217999999999</v>
      </c>
      <c r="P94" s="72">
        <v>0</v>
      </c>
      <c r="Q94" s="72">
        <v>76.925138400000009</v>
      </c>
      <c r="R94" s="72">
        <v>0</v>
      </c>
      <c r="S94" s="72">
        <v>3.4985996999999998E-2</v>
      </c>
      <c r="T94" s="72">
        <v>1.1570023</v>
      </c>
      <c r="U94" s="72">
        <v>4.6557563000000003E-2</v>
      </c>
      <c r="V94" s="72">
        <v>1.2385458599999999</v>
      </c>
      <c r="W94" s="72">
        <v>100.459</v>
      </c>
      <c r="X94" s="72">
        <v>-6.6904858999999997</v>
      </c>
    </row>
    <row r="95" spans="2:24" ht="15" thickBot="1" x14ac:dyDescent="0.4">
      <c r="B95" s="40" t="s">
        <v>161</v>
      </c>
      <c r="C95" s="41" t="s">
        <v>162</v>
      </c>
      <c r="D95" s="70">
        <v>1.0934049999999999E-9</v>
      </c>
      <c r="E95" s="70">
        <v>1.9914727000000001E-12</v>
      </c>
      <c r="F95" s="70">
        <v>3.8535558000000001E-10</v>
      </c>
      <c r="G95" s="70">
        <v>1.4807520526999999E-9</v>
      </c>
      <c r="H95" s="70">
        <v>2.0704041000000001E-12</v>
      </c>
      <c r="I95" s="70">
        <v>1.1343509E-12</v>
      </c>
      <c r="J95" s="70">
        <v>0</v>
      </c>
      <c r="K95" s="70">
        <v>2.9577347E-10</v>
      </c>
      <c r="L95" s="70">
        <v>0</v>
      </c>
      <c r="M95" s="70">
        <v>0</v>
      </c>
      <c r="N95" s="70">
        <v>0</v>
      </c>
      <c r="O95" s="70">
        <v>7.1740485000000002E-10</v>
      </c>
      <c r="P95" s="70">
        <v>0</v>
      </c>
      <c r="Q95" s="70">
        <v>2.25978947E-9</v>
      </c>
      <c r="R95" s="70">
        <v>0</v>
      </c>
      <c r="S95" s="70">
        <v>1.4730033E-12</v>
      </c>
      <c r="T95" s="70">
        <v>3.0819897999999999E-10</v>
      </c>
      <c r="U95" s="70">
        <v>1.3158177E-12</v>
      </c>
      <c r="V95" s="70">
        <v>3.1098780099999999E-10</v>
      </c>
      <c r="W95" s="70">
        <v>4.0546903000000003E-9</v>
      </c>
      <c r="X95" s="70">
        <v>-7.4892185000000001E-10</v>
      </c>
    </row>
    <row r="96" spans="2:24" ht="15" thickBot="1" x14ac:dyDescent="0.4">
      <c r="B96" s="40" t="s">
        <v>163</v>
      </c>
      <c r="C96" s="41" t="s">
        <v>162</v>
      </c>
      <c r="D96" s="72">
        <v>1.9713466999999999E-8</v>
      </c>
      <c r="E96" s="72">
        <v>6.4475733999999999E-11</v>
      </c>
      <c r="F96" s="72">
        <v>4.4023266000000002E-9</v>
      </c>
      <c r="G96" s="72">
        <v>2.4180269333999999E-8</v>
      </c>
      <c r="H96" s="72">
        <v>6.7031207000000005E-11</v>
      </c>
      <c r="I96" s="72">
        <v>1.7282955E-11</v>
      </c>
      <c r="J96" s="72">
        <v>0</v>
      </c>
      <c r="K96" s="72">
        <v>8.4679807000000006E-9</v>
      </c>
      <c r="L96" s="72">
        <v>0</v>
      </c>
      <c r="M96" s="72">
        <v>0</v>
      </c>
      <c r="N96" s="72">
        <v>0</v>
      </c>
      <c r="O96" s="72">
        <v>1.7377736E-8</v>
      </c>
      <c r="P96" s="72">
        <v>0</v>
      </c>
      <c r="Q96" s="72">
        <v>5.6042446700000002E-8</v>
      </c>
      <c r="R96" s="72">
        <v>0</v>
      </c>
      <c r="S96" s="72">
        <v>3.4654498000000003E-11</v>
      </c>
      <c r="T96" s="72">
        <v>3.9242060000000001E-10</v>
      </c>
      <c r="U96" s="72">
        <v>5.0224948000000002E-11</v>
      </c>
      <c r="V96" s="72">
        <v>4.7730004600000004E-10</v>
      </c>
      <c r="W96" s="72">
        <v>8.0782913999999995E-8</v>
      </c>
      <c r="X96" s="72">
        <v>-1.3102724E-8</v>
      </c>
    </row>
    <row r="97" spans="2:24" ht="15" thickBot="1" x14ac:dyDescent="0.4">
      <c r="B97" s="40" t="s">
        <v>164</v>
      </c>
      <c r="C97" s="41" t="s">
        <v>165</v>
      </c>
      <c r="D97" s="70">
        <v>1.7240960999999999</v>
      </c>
      <c r="E97" s="70">
        <v>5.4132072000000003E-2</v>
      </c>
      <c r="F97" s="70">
        <v>4.1304578999999997</v>
      </c>
      <c r="G97" s="70">
        <v>5.9086860720000001</v>
      </c>
      <c r="H97" s="70">
        <v>5.6277578000000002E-2</v>
      </c>
      <c r="I97" s="70">
        <v>7.1778348000000004E-3</v>
      </c>
      <c r="J97" s="70">
        <v>0</v>
      </c>
      <c r="K97" s="70">
        <v>1.0228073</v>
      </c>
      <c r="L97" s="70">
        <v>0</v>
      </c>
      <c r="M97" s="70">
        <v>0</v>
      </c>
      <c r="N97" s="70">
        <v>0</v>
      </c>
      <c r="O97" s="70">
        <v>3.7745508999999999</v>
      </c>
      <c r="P97" s="70">
        <v>0</v>
      </c>
      <c r="Q97" s="70">
        <v>11.3562733</v>
      </c>
      <c r="R97" s="70">
        <v>0</v>
      </c>
      <c r="S97" s="70">
        <v>1.9486224E-2</v>
      </c>
      <c r="T97" s="70">
        <v>9.7120990000000004E-2</v>
      </c>
      <c r="U97" s="70">
        <v>4.6076829E-3</v>
      </c>
      <c r="V97" s="70">
        <v>0.12121489690000001</v>
      </c>
      <c r="W97" s="70">
        <v>17.448440000000002</v>
      </c>
      <c r="X97" s="70">
        <v>-3.8785280000000002</v>
      </c>
    </row>
    <row r="98" spans="2:24" ht="15" thickBot="1" x14ac:dyDescent="0.4">
      <c r="B98" s="40" t="s">
        <v>166</v>
      </c>
      <c r="C98" s="41" t="s">
        <v>167</v>
      </c>
      <c r="D98" s="72">
        <v>0.35576932999999999</v>
      </c>
      <c r="E98" s="72">
        <v>1.1105136E-3</v>
      </c>
      <c r="F98" s="72">
        <v>0.34416711</v>
      </c>
      <c r="G98" s="72">
        <v>0.70104695359999991</v>
      </c>
      <c r="H98" s="72">
        <v>1.1545284000000001E-3</v>
      </c>
      <c r="I98" s="72">
        <v>6.3260493999999997E-4</v>
      </c>
      <c r="J98" s="72">
        <v>0</v>
      </c>
      <c r="K98" s="72">
        <v>0.14404987</v>
      </c>
      <c r="L98" s="72">
        <v>0</v>
      </c>
      <c r="M98" s="72">
        <v>0</v>
      </c>
      <c r="N98" s="72">
        <v>0</v>
      </c>
      <c r="O98" s="72">
        <v>6.9128166000000002</v>
      </c>
      <c r="P98" s="72">
        <v>0</v>
      </c>
      <c r="Q98" s="72">
        <v>19.069043870000002</v>
      </c>
      <c r="R98" s="72">
        <v>0</v>
      </c>
      <c r="S98" s="72">
        <v>8.4716276000000004E-4</v>
      </c>
      <c r="T98" s="72">
        <v>8.5160722000000005E-3</v>
      </c>
      <c r="U98" s="72">
        <v>2.7853677999999999E-4</v>
      </c>
      <c r="V98" s="72">
        <v>9.6417717400000009E-3</v>
      </c>
      <c r="W98" s="72">
        <v>19.781496000000001</v>
      </c>
      <c r="X98" s="72">
        <v>-0.32821594999999998</v>
      </c>
    </row>
    <row r="99" spans="2:24" ht="15" thickBot="1" x14ac:dyDescent="0.4">
      <c r="B99" s="40" t="s">
        <v>168</v>
      </c>
      <c r="C99" s="41" t="s">
        <v>167</v>
      </c>
      <c r="D99" s="70">
        <v>0</v>
      </c>
      <c r="E99" s="70">
        <v>0</v>
      </c>
      <c r="F99" s="70">
        <v>0.23130054</v>
      </c>
      <c r="G99" s="70">
        <v>0.23130054</v>
      </c>
      <c r="H99" s="70">
        <v>0</v>
      </c>
      <c r="I99" s="70">
        <v>0</v>
      </c>
      <c r="J99" s="70">
        <v>0</v>
      </c>
      <c r="K99" s="70">
        <v>4.8475000000000002E-3</v>
      </c>
      <c r="L99" s="70">
        <v>0</v>
      </c>
      <c r="M99" s="70">
        <v>0</v>
      </c>
      <c r="N99" s="70">
        <v>0</v>
      </c>
      <c r="O99" s="70">
        <v>0</v>
      </c>
      <c r="P99" s="70">
        <v>0</v>
      </c>
      <c r="Q99" s="70">
        <v>4.8475000000000002E-3</v>
      </c>
      <c r="R99" s="70">
        <v>0</v>
      </c>
      <c r="S99" s="70">
        <v>0</v>
      </c>
      <c r="T99" s="70">
        <v>0</v>
      </c>
      <c r="U99" s="70">
        <v>0</v>
      </c>
      <c r="V99" s="70">
        <v>0</v>
      </c>
      <c r="W99" s="70">
        <v>0.23614804</v>
      </c>
      <c r="X99" s="70">
        <v>-0.20240606</v>
      </c>
    </row>
    <row r="100" spans="2:24" ht="15" thickBot="1" x14ac:dyDescent="0.4">
      <c r="B100" s="40" t="s">
        <v>169</v>
      </c>
      <c r="C100" s="41" t="s">
        <v>167</v>
      </c>
      <c r="D100" s="72">
        <v>0.35576932999999999</v>
      </c>
      <c r="E100" s="72">
        <v>1.1105136E-3</v>
      </c>
      <c r="F100" s="72">
        <v>0.57546765</v>
      </c>
      <c r="G100" s="72">
        <v>0.93234749360000002</v>
      </c>
      <c r="H100" s="72">
        <v>1.1545284000000001E-3</v>
      </c>
      <c r="I100" s="72">
        <v>6.3260493999999997E-4</v>
      </c>
      <c r="J100" s="72">
        <v>0</v>
      </c>
      <c r="K100" s="72">
        <v>0.14889737</v>
      </c>
      <c r="L100" s="72">
        <v>0</v>
      </c>
      <c r="M100" s="72">
        <v>0</v>
      </c>
      <c r="N100" s="72">
        <v>0</v>
      </c>
      <c r="O100" s="72">
        <v>6.9128166000000002</v>
      </c>
      <c r="P100" s="72">
        <v>0</v>
      </c>
      <c r="Q100" s="72">
        <v>19.073891370000002</v>
      </c>
      <c r="R100" s="72">
        <v>0</v>
      </c>
      <c r="S100" s="72">
        <v>8.4716276000000004E-4</v>
      </c>
      <c r="T100" s="72">
        <v>8.5160722000000005E-3</v>
      </c>
      <c r="U100" s="72">
        <v>2.7853677999999999E-4</v>
      </c>
      <c r="V100" s="72">
        <v>9.6417717400000009E-3</v>
      </c>
      <c r="W100" s="72">
        <v>20.017644000000001</v>
      </c>
      <c r="X100" s="72">
        <v>-0.53062200999999998</v>
      </c>
    </row>
    <row r="101" spans="2:24" ht="15" thickBot="1" x14ac:dyDescent="0.4">
      <c r="B101" s="40" t="s">
        <v>170</v>
      </c>
      <c r="C101" s="41" t="s">
        <v>167</v>
      </c>
      <c r="D101" s="70">
        <v>3.7831294</v>
      </c>
      <c r="E101" s="70">
        <v>7.8792511999999995E-2</v>
      </c>
      <c r="F101" s="70">
        <v>1.0121230999999999</v>
      </c>
      <c r="G101" s="70">
        <v>4.8740450119999998</v>
      </c>
      <c r="H101" s="70">
        <v>8.1915425E-2</v>
      </c>
      <c r="I101" s="70">
        <v>1.8553749000000001E-2</v>
      </c>
      <c r="J101" s="70">
        <v>0</v>
      </c>
      <c r="K101" s="70">
        <v>1.1841552</v>
      </c>
      <c r="L101" s="70">
        <v>0</v>
      </c>
      <c r="M101" s="70">
        <v>0</v>
      </c>
      <c r="N101" s="70">
        <v>0</v>
      </c>
      <c r="O101" s="70">
        <v>84.942858000000001</v>
      </c>
      <c r="P101" s="70">
        <v>0</v>
      </c>
      <c r="Q101" s="70">
        <v>233.72946519999999</v>
      </c>
      <c r="R101" s="70">
        <v>0</v>
      </c>
      <c r="S101" s="70">
        <v>3.9902086000000003E-2</v>
      </c>
      <c r="T101" s="70">
        <v>0.56385799999999997</v>
      </c>
      <c r="U101" s="70">
        <v>3.9794275000000004E-3</v>
      </c>
      <c r="V101" s="70">
        <v>0.60773951349999999</v>
      </c>
      <c r="W101" s="70">
        <v>239.30999</v>
      </c>
      <c r="X101" s="70">
        <v>-1.0937858</v>
      </c>
    </row>
    <row r="102" spans="2:24" ht="15" thickBot="1" x14ac:dyDescent="0.4">
      <c r="B102" s="40" t="s">
        <v>171</v>
      </c>
      <c r="C102" s="41" t="s">
        <v>167</v>
      </c>
      <c r="D102" s="72">
        <v>0</v>
      </c>
      <c r="E102" s="72">
        <v>0</v>
      </c>
      <c r="F102" s="72">
        <v>0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0</v>
      </c>
      <c r="Q102" s="72">
        <v>0</v>
      </c>
      <c r="R102" s="72">
        <v>0</v>
      </c>
      <c r="S102" s="72">
        <v>0</v>
      </c>
      <c r="T102" s="72">
        <v>0</v>
      </c>
      <c r="U102" s="72">
        <v>0</v>
      </c>
      <c r="V102" s="72">
        <v>0</v>
      </c>
      <c r="W102" s="72">
        <v>0</v>
      </c>
      <c r="X102" s="72">
        <v>0</v>
      </c>
    </row>
    <row r="103" spans="2:24" ht="15" thickBot="1" x14ac:dyDescent="0.4">
      <c r="B103" s="40" t="s">
        <v>172</v>
      </c>
      <c r="C103" s="41" t="s">
        <v>167</v>
      </c>
      <c r="D103" s="70">
        <v>3.7798397000000001</v>
      </c>
      <c r="E103" s="70">
        <v>7.8785366999999995E-2</v>
      </c>
      <c r="F103" s="70">
        <v>1.0111819</v>
      </c>
      <c r="G103" s="70">
        <v>4.8698069670000006</v>
      </c>
      <c r="H103" s="70">
        <v>8.1907996999999996E-2</v>
      </c>
      <c r="I103" s="70">
        <v>1.8551587000000001E-2</v>
      </c>
      <c r="J103" s="70">
        <v>0</v>
      </c>
      <c r="K103" s="70">
        <v>1.1829879999999999</v>
      </c>
      <c r="L103" s="70">
        <v>0</v>
      </c>
      <c r="M103" s="70">
        <v>0</v>
      </c>
      <c r="N103" s="70">
        <v>0</v>
      </c>
      <c r="O103" s="70">
        <v>84.939154000000002</v>
      </c>
      <c r="P103" s="70">
        <v>0</v>
      </c>
      <c r="Q103" s="70">
        <v>233.71815799999999</v>
      </c>
      <c r="R103" s="70">
        <v>0</v>
      </c>
      <c r="S103" s="70">
        <v>3.9897136E-2</v>
      </c>
      <c r="T103" s="70">
        <v>0.56279336000000002</v>
      </c>
      <c r="U103" s="70">
        <v>3.9786298999999999E-3</v>
      </c>
      <c r="V103" s="70">
        <v>0.60666912589999999</v>
      </c>
      <c r="W103" s="70">
        <v>239.29336000000001</v>
      </c>
      <c r="X103" s="70">
        <v>-1.0923592</v>
      </c>
    </row>
    <row r="104" spans="2:24" ht="15" thickBot="1" x14ac:dyDescent="0.4">
      <c r="B104" s="40" t="s">
        <v>173</v>
      </c>
      <c r="C104" s="41" t="s">
        <v>30</v>
      </c>
      <c r="D104" s="72">
        <v>0</v>
      </c>
      <c r="E104" s="72">
        <v>0</v>
      </c>
      <c r="F104" s="72">
        <v>0</v>
      </c>
      <c r="G104" s="72">
        <v>0</v>
      </c>
      <c r="H104" s="72"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v>0</v>
      </c>
      <c r="N104" s="72">
        <v>0</v>
      </c>
      <c r="O104" s="72">
        <v>0</v>
      </c>
      <c r="P104" s="72">
        <v>0</v>
      </c>
      <c r="Q104" s="72">
        <v>0</v>
      </c>
      <c r="R104" s="72">
        <v>0</v>
      </c>
      <c r="S104" s="72">
        <v>0</v>
      </c>
      <c r="T104" s="72">
        <v>0</v>
      </c>
      <c r="U104" s="72">
        <v>0</v>
      </c>
      <c r="V104" s="72">
        <v>0</v>
      </c>
      <c r="W104" s="72">
        <v>0</v>
      </c>
      <c r="X104" s="72">
        <v>0</v>
      </c>
    </row>
    <row r="105" spans="2:24" ht="15" thickBot="1" x14ac:dyDescent="0.4">
      <c r="B105" s="40" t="s">
        <v>174</v>
      </c>
      <c r="C105" s="41" t="s">
        <v>167</v>
      </c>
      <c r="D105" s="70">
        <v>0</v>
      </c>
      <c r="E105" s="70">
        <v>0</v>
      </c>
      <c r="F105" s="70">
        <v>0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</v>
      </c>
      <c r="M105" s="70">
        <v>0</v>
      </c>
      <c r="N105" s="70">
        <v>0</v>
      </c>
      <c r="O105" s="70">
        <v>0</v>
      </c>
      <c r="P105" s="70">
        <v>0</v>
      </c>
      <c r="Q105" s="70">
        <v>0</v>
      </c>
      <c r="R105" s="70">
        <v>0</v>
      </c>
      <c r="S105" s="70">
        <v>0</v>
      </c>
      <c r="T105" s="70">
        <v>0</v>
      </c>
      <c r="U105" s="70">
        <v>0</v>
      </c>
      <c r="V105" s="70">
        <v>0</v>
      </c>
      <c r="W105" s="70">
        <v>0</v>
      </c>
      <c r="X105" s="70">
        <v>0</v>
      </c>
    </row>
    <row r="106" spans="2:24" ht="15" thickBot="1" x14ac:dyDescent="0.4">
      <c r="B106" s="40" t="s">
        <v>175</v>
      </c>
      <c r="C106" s="41" t="s">
        <v>167</v>
      </c>
      <c r="D106" s="72">
        <v>0</v>
      </c>
      <c r="E106" s="72">
        <v>0</v>
      </c>
      <c r="F106" s="72">
        <v>0</v>
      </c>
      <c r="G106" s="72">
        <v>0</v>
      </c>
      <c r="H106" s="72"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v>0</v>
      </c>
      <c r="N106" s="72">
        <v>0</v>
      </c>
      <c r="O106" s="72">
        <v>0</v>
      </c>
      <c r="P106" s="72">
        <v>0</v>
      </c>
      <c r="Q106" s="72">
        <v>0</v>
      </c>
      <c r="R106" s="72">
        <v>0</v>
      </c>
      <c r="S106" s="72">
        <v>0</v>
      </c>
      <c r="T106" s="72">
        <v>0</v>
      </c>
      <c r="U106" s="72">
        <v>0</v>
      </c>
      <c r="V106" s="72">
        <v>0</v>
      </c>
      <c r="W106" s="72">
        <v>0</v>
      </c>
      <c r="X106" s="72">
        <v>0</v>
      </c>
    </row>
    <row r="107" spans="2:24" ht="15" thickBot="1" x14ac:dyDescent="0.4">
      <c r="B107" s="40" t="s">
        <v>176</v>
      </c>
      <c r="C107" s="41" t="s">
        <v>42</v>
      </c>
      <c r="D107" s="70">
        <v>2.6719642999999999E-3</v>
      </c>
      <c r="E107" s="70">
        <v>8.0563372000000005E-6</v>
      </c>
      <c r="F107" s="70">
        <v>5.4197868999999999E-4</v>
      </c>
      <c r="G107" s="70">
        <v>3.2219993271999999E-3</v>
      </c>
      <c r="H107" s="70">
        <v>8.3756473E-6</v>
      </c>
      <c r="I107" s="70">
        <v>4.5010819E-6</v>
      </c>
      <c r="J107" s="70">
        <v>0</v>
      </c>
      <c r="K107" s="70">
        <v>8.2824378999999998E-4</v>
      </c>
      <c r="L107" s="70">
        <v>0</v>
      </c>
      <c r="M107" s="70">
        <v>0</v>
      </c>
      <c r="N107" s="70">
        <v>0</v>
      </c>
      <c r="O107" s="70">
        <v>2.4921176999999999E-2</v>
      </c>
      <c r="P107" s="70">
        <v>0</v>
      </c>
      <c r="Q107" s="70">
        <v>6.9054142790000009E-2</v>
      </c>
      <c r="R107" s="70">
        <v>0</v>
      </c>
      <c r="S107" s="70">
        <v>5.615062E-6</v>
      </c>
      <c r="T107" s="70">
        <v>6.6242723000000005E-5</v>
      </c>
      <c r="U107" s="70">
        <v>1.093237E-5</v>
      </c>
      <c r="V107" s="70">
        <v>8.2790155000000003E-5</v>
      </c>
      <c r="W107" s="70">
        <v>7.2371631000000006E-2</v>
      </c>
      <c r="X107" s="70">
        <v>-8.3865812E-4</v>
      </c>
    </row>
    <row r="108" spans="2:24" ht="15" thickBot="1" x14ac:dyDescent="0.4">
      <c r="B108" s="42" t="s">
        <v>75</v>
      </c>
      <c r="C108" s="43" t="s">
        <v>30</v>
      </c>
      <c r="D108" s="72">
        <v>5.0317191999999997E-2</v>
      </c>
      <c r="E108" s="72">
        <v>5.6973408000000001E-5</v>
      </c>
      <c r="F108" s="72">
        <v>1.2364536000000001E-2</v>
      </c>
      <c r="G108" s="72">
        <v>6.2738701407999989E-2</v>
      </c>
      <c r="H108" s="72">
        <v>5.9231529000000003E-5</v>
      </c>
      <c r="I108" s="72">
        <v>4.3158575000000002E-5</v>
      </c>
      <c r="J108" s="72">
        <v>0</v>
      </c>
      <c r="K108" s="72">
        <v>1.3580630999999999E-2</v>
      </c>
      <c r="L108" s="72">
        <v>0</v>
      </c>
      <c r="M108" s="72">
        <v>0</v>
      </c>
      <c r="N108" s="72">
        <v>0</v>
      </c>
      <c r="O108" s="72">
        <v>3.2844353999999999E-2</v>
      </c>
      <c r="P108" s="72">
        <v>0</v>
      </c>
      <c r="Q108" s="72">
        <v>0.10349755499999999</v>
      </c>
      <c r="R108" s="72">
        <v>0</v>
      </c>
      <c r="S108" s="72">
        <v>4.0652397000000002E-5</v>
      </c>
      <c r="T108" s="72">
        <v>4.1500575000000001E-4</v>
      </c>
      <c r="U108" s="72">
        <v>2.1149864999999999E-3</v>
      </c>
      <c r="V108" s="72">
        <v>2.570644647E-3</v>
      </c>
      <c r="W108" s="72">
        <v>0.16890804000000001</v>
      </c>
      <c r="X108" s="72">
        <v>-3.2429466999999997E-2</v>
      </c>
    </row>
    <row r="109" spans="2:24" ht="15" thickBot="1" x14ac:dyDescent="0.4">
      <c r="B109" s="42" t="s">
        <v>76</v>
      </c>
      <c r="C109" s="43" t="s">
        <v>30</v>
      </c>
      <c r="D109" s="70">
        <v>1.1582355</v>
      </c>
      <c r="E109" s="70">
        <v>4.5038910999999999E-3</v>
      </c>
      <c r="F109" s="70">
        <v>0.12727548999999999</v>
      </c>
      <c r="G109" s="70">
        <v>1.2900148810999998</v>
      </c>
      <c r="H109" s="70">
        <v>4.6824012000000002E-3</v>
      </c>
      <c r="I109" s="70">
        <v>8.8657926000000001E-4</v>
      </c>
      <c r="J109" s="70">
        <v>0</v>
      </c>
      <c r="K109" s="70">
        <v>0.83270902000000002</v>
      </c>
      <c r="L109" s="70">
        <v>0</v>
      </c>
      <c r="M109" s="70">
        <v>0</v>
      </c>
      <c r="N109" s="70">
        <v>0</v>
      </c>
      <c r="O109" s="70">
        <v>0.57207794000000001</v>
      </c>
      <c r="P109" s="70">
        <v>0</v>
      </c>
      <c r="Q109" s="70">
        <v>2.3988683200000001</v>
      </c>
      <c r="R109" s="70">
        <v>0</v>
      </c>
      <c r="S109" s="70">
        <v>1.6532617000000001E-3</v>
      </c>
      <c r="T109" s="70">
        <v>4.4861060000000001E-2</v>
      </c>
      <c r="U109" s="70">
        <v>5.3952384999999999E-3</v>
      </c>
      <c r="V109" s="70">
        <v>5.1909560199999996E-2</v>
      </c>
      <c r="W109" s="70">
        <v>3.7462627999999998</v>
      </c>
      <c r="X109" s="70">
        <v>-0.32003394000000002</v>
      </c>
    </row>
    <row r="110" spans="2:24" ht="15" thickBot="1" x14ac:dyDescent="0.4">
      <c r="B110" s="42" t="s">
        <v>77</v>
      </c>
      <c r="C110" s="43" t="s">
        <v>30</v>
      </c>
      <c r="D110" s="72">
        <v>2.4627902000000001E-5</v>
      </c>
      <c r="E110" s="72">
        <v>5.3284861000000005E-7</v>
      </c>
      <c r="F110" s="72">
        <v>4.4646765999999996E-6</v>
      </c>
      <c r="G110" s="72">
        <v>2.962542721E-5</v>
      </c>
      <c r="H110" s="72">
        <v>5.5396787000000003E-7</v>
      </c>
      <c r="I110" s="72">
        <v>1.4938216999999999E-7</v>
      </c>
      <c r="J110" s="72">
        <v>0</v>
      </c>
      <c r="K110" s="72">
        <v>1.8590589000000001E-5</v>
      </c>
      <c r="L110" s="72">
        <v>0</v>
      </c>
      <c r="M110" s="72">
        <v>0</v>
      </c>
      <c r="N110" s="72">
        <v>0</v>
      </c>
      <c r="O110" s="72">
        <v>1.125271E-3</v>
      </c>
      <c r="P110" s="72">
        <v>0</v>
      </c>
      <c r="Q110" s="72">
        <v>3.0992083890000002E-3</v>
      </c>
      <c r="R110" s="72">
        <v>0</v>
      </c>
      <c r="S110" s="72">
        <v>2.6328525999999998E-7</v>
      </c>
      <c r="T110" s="72">
        <v>5.3896392999999997E-7</v>
      </c>
      <c r="U110" s="72">
        <v>1.8250408999999999E-8</v>
      </c>
      <c r="V110" s="72">
        <v>8.2049959899999994E-7</v>
      </c>
      <c r="W110" s="72">
        <v>3.130346E-3</v>
      </c>
      <c r="X110" s="72">
        <v>-2.4794553000000002E-6</v>
      </c>
    </row>
    <row r="111" spans="2:24" ht="15" thickBot="1" x14ac:dyDescent="0.4">
      <c r="B111" s="42" t="s">
        <v>78</v>
      </c>
      <c r="C111" s="43" t="s">
        <v>30</v>
      </c>
      <c r="D111" s="70">
        <v>0</v>
      </c>
      <c r="E111" s="70">
        <v>0</v>
      </c>
      <c r="F111" s="70">
        <v>0</v>
      </c>
      <c r="G111" s="70">
        <v>0</v>
      </c>
      <c r="H111" s="70">
        <v>0</v>
      </c>
      <c r="I111" s="70">
        <v>0</v>
      </c>
      <c r="J111" s="70">
        <v>0</v>
      </c>
      <c r="K111" s="70">
        <v>0</v>
      </c>
      <c r="L111" s="70">
        <v>0</v>
      </c>
      <c r="M111" s="70">
        <v>0</v>
      </c>
      <c r="N111" s="70">
        <v>0</v>
      </c>
      <c r="O111" s="70">
        <v>0</v>
      </c>
      <c r="P111" s="70">
        <v>0</v>
      </c>
      <c r="Q111" s="70">
        <v>0</v>
      </c>
      <c r="R111" s="70">
        <v>0</v>
      </c>
      <c r="S111" s="70">
        <v>0</v>
      </c>
      <c r="T111" s="70">
        <v>0</v>
      </c>
      <c r="U111" s="70">
        <v>0</v>
      </c>
      <c r="V111" s="70">
        <v>0</v>
      </c>
      <c r="W111" s="70">
        <v>0</v>
      </c>
      <c r="X111" s="70">
        <v>0</v>
      </c>
    </row>
    <row r="112" spans="2:24" ht="15" thickBot="1" x14ac:dyDescent="0.4">
      <c r="B112" s="42" t="s">
        <v>177</v>
      </c>
      <c r="C112" s="43" t="s">
        <v>30</v>
      </c>
      <c r="D112" s="72">
        <v>0</v>
      </c>
      <c r="E112" s="72">
        <v>0</v>
      </c>
      <c r="F112" s="72">
        <v>1.3936036000000001E-2</v>
      </c>
      <c r="G112" s="72">
        <v>1.9852755999999999E-2</v>
      </c>
      <c r="H112" s="72">
        <v>0</v>
      </c>
      <c r="I112" s="72">
        <v>1.6270980000000001E-2</v>
      </c>
      <c r="J112" s="72">
        <v>0</v>
      </c>
      <c r="K112" s="72">
        <v>7.7421499999999997E-3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>
        <v>7.7421499999999997E-3</v>
      </c>
      <c r="R112" s="72">
        <v>0</v>
      </c>
      <c r="S112" s="72">
        <v>0</v>
      </c>
      <c r="T112" s="72">
        <v>3.9477375000000002E-2</v>
      </c>
      <c r="U112" s="72">
        <v>0</v>
      </c>
      <c r="V112" s="72">
        <v>3.9477375000000002E-2</v>
      </c>
      <c r="W112" s="72">
        <v>7.7426541000000002E-2</v>
      </c>
      <c r="X112" s="72">
        <v>0</v>
      </c>
    </row>
    <row r="113" spans="2:24" ht="15" thickBot="1" x14ac:dyDescent="0.4">
      <c r="B113" s="42" t="s">
        <v>178</v>
      </c>
      <c r="C113" s="43" t="s">
        <v>30</v>
      </c>
      <c r="D113" s="70">
        <v>0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70">
        <v>0</v>
      </c>
      <c r="X113" s="70">
        <v>0</v>
      </c>
    </row>
    <row r="114" spans="2:24" ht="15" thickBot="1" x14ac:dyDescent="0.4">
      <c r="B114" s="42" t="s">
        <v>79</v>
      </c>
      <c r="C114" s="43" t="s">
        <v>41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</row>
    <row r="115" spans="2:24" ht="15" thickBot="1" x14ac:dyDescent="0.4">
      <c r="B115" s="42" t="s">
        <v>179</v>
      </c>
      <c r="C115" s="43" t="s">
        <v>167</v>
      </c>
      <c r="D115" s="70">
        <v>4.1346075999999998</v>
      </c>
      <c r="E115" s="70">
        <v>7.9894716000000005E-2</v>
      </c>
      <c r="F115" s="70">
        <v>1.5865357</v>
      </c>
      <c r="G115" s="70">
        <v>5.8010380159999997</v>
      </c>
      <c r="H115" s="70">
        <v>8.3061314999999997E-2</v>
      </c>
      <c r="I115" s="70">
        <v>1.9183832000000001E-2</v>
      </c>
      <c r="J115" s="70">
        <v>0</v>
      </c>
      <c r="K115" s="70">
        <v>1.3316022000000001</v>
      </c>
      <c r="L115" s="70">
        <v>0</v>
      </c>
      <c r="M115" s="70">
        <v>0</v>
      </c>
      <c r="N115" s="70">
        <v>0</v>
      </c>
      <c r="O115" s="70">
        <v>91.850382999999994</v>
      </c>
      <c r="P115" s="70">
        <v>0</v>
      </c>
      <c r="Q115" s="70">
        <v>252.78742219999998</v>
      </c>
      <c r="R115" s="70">
        <v>0</v>
      </c>
      <c r="S115" s="70">
        <v>4.0743718999999998E-2</v>
      </c>
      <c r="T115" s="70">
        <v>0.57083523999999997</v>
      </c>
      <c r="U115" s="70">
        <v>4.2569694999999999E-3</v>
      </c>
      <c r="V115" s="70">
        <v>0.61583592849999991</v>
      </c>
      <c r="W115" s="70">
        <v>259.30477999999999</v>
      </c>
      <c r="X115" s="70">
        <v>-1.6225455</v>
      </c>
    </row>
    <row r="116" spans="2:24" ht="15" thickBot="1" x14ac:dyDescent="0.4">
      <c r="B116" s="42" t="s">
        <v>180</v>
      </c>
      <c r="C116" s="43" t="s">
        <v>30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</row>
    <row r="117" spans="2:24" ht="15" thickBot="1" x14ac:dyDescent="0.4">
      <c r="B117" s="42" t="s">
        <v>181</v>
      </c>
      <c r="C117" s="43" t="s">
        <v>30</v>
      </c>
      <c r="D117" s="70">
        <v>0</v>
      </c>
      <c r="E117" s="70">
        <v>0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v>0</v>
      </c>
      <c r="S117" s="70">
        <v>0</v>
      </c>
      <c r="T117" s="70">
        <v>0</v>
      </c>
      <c r="U117" s="70">
        <v>0</v>
      </c>
      <c r="V117" s="70">
        <v>0</v>
      </c>
      <c r="W117" s="70">
        <v>0</v>
      </c>
      <c r="X117" s="70">
        <v>0</v>
      </c>
    </row>
    <row r="118" spans="2:24" ht="15" thickBot="1" x14ac:dyDescent="0.4">
      <c r="B118" s="42" t="s">
        <v>182</v>
      </c>
      <c r="C118" s="43" t="s">
        <v>134</v>
      </c>
      <c r="D118" s="72">
        <v>0.29447510999999998</v>
      </c>
      <c r="E118" s="72">
        <v>5.1578856000000003E-3</v>
      </c>
      <c r="F118" s="72">
        <v>6.8010482999999997E-2</v>
      </c>
      <c r="G118" s="72">
        <v>0.36764347860000002</v>
      </c>
      <c r="H118" s="72">
        <v>5.3623166E-3</v>
      </c>
      <c r="I118" s="72">
        <v>9.9186217000000001E-4</v>
      </c>
      <c r="J118" s="72">
        <v>0</v>
      </c>
      <c r="K118" s="72">
        <v>9.9472439999999995E-2</v>
      </c>
      <c r="L118" s="72">
        <v>0</v>
      </c>
      <c r="M118" s="72">
        <v>0</v>
      </c>
      <c r="N118" s="72">
        <v>0</v>
      </c>
      <c r="O118" s="72">
        <v>0.60636053000000001</v>
      </c>
      <c r="P118" s="72">
        <v>0</v>
      </c>
      <c r="Q118" s="72">
        <v>1.7594860400000001</v>
      </c>
      <c r="R118" s="72">
        <v>0</v>
      </c>
      <c r="S118" s="72">
        <v>2.6535055000000002E-3</v>
      </c>
      <c r="T118" s="72">
        <v>4.4828352000000002E-2</v>
      </c>
      <c r="U118" s="72">
        <v>4.3154268999999997E-3</v>
      </c>
      <c r="V118" s="72">
        <v>5.1797284400000004E-2</v>
      </c>
      <c r="W118" s="72">
        <v>2.1851677</v>
      </c>
      <c r="X118" s="72">
        <v>-9.9758046000000003E-2</v>
      </c>
    </row>
    <row r="119" spans="2:24" ht="15" thickBot="1" x14ac:dyDescent="0.4">
      <c r="B119" s="42" t="s">
        <v>183</v>
      </c>
      <c r="C119" s="43" t="s">
        <v>184</v>
      </c>
      <c r="D119" s="70">
        <v>3.0233653000000002E-3</v>
      </c>
      <c r="E119" s="70">
        <v>1.6422226000000001E-5</v>
      </c>
      <c r="F119" s="70">
        <v>7.3680179000000002E-4</v>
      </c>
      <c r="G119" s="70">
        <v>3.7765893159999999E-3</v>
      </c>
      <c r="H119" s="70">
        <v>1.7073114999999999E-5</v>
      </c>
      <c r="I119" s="70">
        <v>3.5305470000000001E-6</v>
      </c>
      <c r="J119" s="70">
        <v>0</v>
      </c>
      <c r="K119" s="70">
        <v>1.3011104E-3</v>
      </c>
      <c r="L119" s="70">
        <v>0</v>
      </c>
      <c r="M119" s="70">
        <v>0</v>
      </c>
      <c r="N119" s="70">
        <v>0</v>
      </c>
      <c r="O119" s="70">
        <v>3.1121158000000002E-3</v>
      </c>
      <c r="P119" s="70">
        <v>0</v>
      </c>
      <c r="Q119" s="70">
        <v>9.8210490000000001E-3</v>
      </c>
      <c r="R119" s="70">
        <v>0</v>
      </c>
      <c r="S119" s="70">
        <v>8.2356991000000003E-6</v>
      </c>
      <c r="T119" s="70">
        <v>9.0211853000000001E-5</v>
      </c>
      <c r="U119" s="70">
        <v>2.2555373E-6</v>
      </c>
      <c r="V119" s="70">
        <v>1.0070308939999999E-4</v>
      </c>
      <c r="W119" s="70">
        <v>1.3718584000000001E-2</v>
      </c>
      <c r="X119" s="70">
        <v>-1.0425596E-3</v>
      </c>
    </row>
    <row r="120" spans="2:24" ht="15" thickBot="1" x14ac:dyDescent="0.4">
      <c r="B120" s="42" t="s">
        <v>185</v>
      </c>
      <c r="C120" s="43" t="s">
        <v>186</v>
      </c>
      <c r="D120" s="72">
        <v>1.0404825000000001E-3</v>
      </c>
      <c r="E120" s="72">
        <v>3.6561036E-6</v>
      </c>
      <c r="F120" s="72">
        <v>1.7363415000000001E-4</v>
      </c>
      <c r="G120" s="72">
        <v>1.2177727536000001E-3</v>
      </c>
      <c r="H120" s="72">
        <v>3.8010119000000001E-6</v>
      </c>
      <c r="I120" s="72">
        <v>2.0355433000000002E-6</v>
      </c>
      <c r="J120" s="72">
        <v>0</v>
      </c>
      <c r="K120" s="72">
        <v>4.9326648000000005E-4</v>
      </c>
      <c r="L120" s="72">
        <v>0</v>
      </c>
      <c r="M120" s="72">
        <v>0</v>
      </c>
      <c r="N120" s="72">
        <v>0</v>
      </c>
      <c r="O120" s="72">
        <v>9.9579121999999998E-4</v>
      </c>
      <c r="P120" s="72">
        <v>0</v>
      </c>
      <c r="Q120" s="72">
        <v>3.2194118800000001E-3</v>
      </c>
      <c r="R120" s="72">
        <v>0</v>
      </c>
      <c r="S120" s="72">
        <v>1.9842099999999998E-6</v>
      </c>
      <c r="T120" s="72">
        <v>7.9439507000000003E-5</v>
      </c>
      <c r="U120" s="72">
        <v>1.5737185000000001E-5</v>
      </c>
      <c r="V120" s="72">
        <v>9.7160901999999999E-5</v>
      </c>
      <c r="W120" s="72">
        <v>4.5401017999999998E-3</v>
      </c>
      <c r="X120" s="72">
        <v>-3.0775311999999997E-4</v>
      </c>
    </row>
    <row r="121" spans="2:24" ht="15" thickBot="1" x14ac:dyDescent="0.4">
      <c r="B121" s="42" t="s">
        <v>187</v>
      </c>
      <c r="C121" s="43" t="s">
        <v>188</v>
      </c>
      <c r="D121" s="70">
        <v>3.2607573000000001E-4</v>
      </c>
      <c r="E121" s="70">
        <v>2.6594809999999998E-6</v>
      </c>
      <c r="F121" s="70">
        <v>8.2315739000000002E-5</v>
      </c>
      <c r="G121" s="70">
        <v>4.1105094999999999E-4</v>
      </c>
      <c r="H121" s="70">
        <v>2.7648886000000001E-6</v>
      </c>
      <c r="I121" s="70">
        <v>6.4455636000000003E-7</v>
      </c>
      <c r="J121" s="70">
        <v>0</v>
      </c>
      <c r="K121" s="70">
        <v>1.1184863999999999E-4</v>
      </c>
      <c r="L121" s="70">
        <v>0</v>
      </c>
      <c r="M121" s="70">
        <v>0</v>
      </c>
      <c r="N121" s="70">
        <v>0</v>
      </c>
      <c r="O121" s="70">
        <v>2.3779713000000001E-4</v>
      </c>
      <c r="P121" s="70">
        <v>0</v>
      </c>
      <c r="Q121" s="70">
        <v>7.6285814000000003E-4</v>
      </c>
      <c r="R121" s="70">
        <v>0</v>
      </c>
      <c r="S121" s="70">
        <v>1.3125076999999999E-6</v>
      </c>
      <c r="T121" s="70">
        <v>5.8927527999999998E-5</v>
      </c>
      <c r="U121" s="70">
        <v>9.0340445000000005E-7</v>
      </c>
      <c r="V121" s="70">
        <v>6.1143440149999991E-5</v>
      </c>
      <c r="W121" s="70">
        <v>1.2384035000000001E-3</v>
      </c>
      <c r="X121" s="70">
        <v>-1.1941415E-4</v>
      </c>
    </row>
    <row r="122" spans="2:24" ht="15" thickBot="1" x14ac:dyDescent="0.4">
      <c r="B122" s="42" t="s">
        <v>189</v>
      </c>
      <c r="C122" s="43" t="s">
        <v>190</v>
      </c>
      <c r="D122" s="72">
        <v>1.8328438000000001E-8</v>
      </c>
      <c r="E122" s="72">
        <v>9.5578400000000002E-10</v>
      </c>
      <c r="F122" s="72">
        <v>6.0932949000000001E-9</v>
      </c>
      <c r="G122" s="72">
        <v>2.5377516900000001E-8</v>
      </c>
      <c r="H122" s="72">
        <v>9.9366616E-10</v>
      </c>
      <c r="I122" s="72">
        <v>1.7664069999999999E-10</v>
      </c>
      <c r="J122" s="72">
        <v>0</v>
      </c>
      <c r="K122" s="72">
        <v>5.9938918E-9</v>
      </c>
      <c r="L122" s="72">
        <v>0</v>
      </c>
      <c r="M122" s="72">
        <v>0</v>
      </c>
      <c r="N122" s="72">
        <v>0</v>
      </c>
      <c r="O122" s="72">
        <v>5.6011853999999999E-8</v>
      </c>
      <c r="P122" s="72">
        <v>0</v>
      </c>
      <c r="Q122" s="72">
        <v>1.5933573180000001E-7</v>
      </c>
      <c r="R122" s="72">
        <v>0</v>
      </c>
      <c r="S122" s="72">
        <v>4.6485326E-10</v>
      </c>
      <c r="T122" s="72">
        <v>2.1949657999999998E-9</v>
      </c>
      <c r="U122" s="72">
        <v>4.1702274999999997E-11</v>
      </c>
      <c r="V122" s="72">
        <v>2.7015213349999998E-9</v>
      </c>
      <c r="W122" s="72">
        <v>1.8856407999999999E-7</v>
      </c>
      <c r="X122" s="72">
        <v>-4.6657047999999996E-9</v>
      </c>
    </row>
    <row r="123" spans="2:24" ht="15" thickBot="1" x14ac:dyDescent="0.4">
      <c r="B123" s="42" t="s">
        <v>191</v>
      </c>
      <c r="C123" s="105" t="s">
        <v>151</v>
      </c>
      <c r="D123" s="70">
        <v>4.3122391000000001E-5</v>
      </c>
      <c r="E123" s="70">
        <v>1.8121013999999998E-8</v>
      </c>
      <c r="F123" s="70">
        <v>6.0975472999999997E-6</v>
      </c>
      <c r="G123" s="70">
        <v>4.9238059313999999E-5</v>
      </c>
      <c r="H123" s="70">
        <v>1.8839233999999999E-8</v>
      </c>
      <c r="I123" s="70">
        <v>6.3978511000000001E-9</v>
      </c>
      <c r="J123" s="70">
        <v>0</v>
      </c>
      <c r="K123" s="70">
        <v>1.7880951E-5</v>
      </c>
      <c r="L123" s="70">
        <v>0</v>
      </c>
      <c r="M123" s="70">
        <v>0</v>
      </c>
      <c r="N123" s="70">
        <v>0</v>
      </c>
      <c r="O123" s="70">
        <v>2.4177314000000001E-5</v>
      </c>
      <c r="P123" s="70">
        <v>0</v>
      </c>
      <c r="Q123" s="70">
        <v>8.4070400999999997E-5</v>
      </c>
      <c r="R123" s="70">
        <v>0</v>
      </c>
      <c r="S123" s="70">
        <v>1.6675686999999999E-8</v>
      </c>
      <c r="T123" s="70">
        <v>1.8678875000000001E-8</v>
      </c>
      <c r="U123" s="70">
        <v>1.0579703999999999E-9</v>
      </c>
      <c r="V123" s="70">
        <v>3.64125324E-8</v>
      </c>
      <c r="W123" s="70">
        <v>1.3336971E-4</v>
      </c>
      <c r="X123" s="70">
        <v>-1.8993052000000002E-5</v>
      </c>
    </row>
    <row r="124" spans="2:24" ht="15" thickBot="1" x14ac:dyDescent="0.4">
      <c r="B124" s="42" t="s">
        <v>192</v>
      </c>
      <c r="C124" s="105" t="s">
        <v>41</v>
      </c>
      <c r="D124" s="72">
        <v>3.7827948999999998</v>
      </c>
      <c r="E124" s="72">
        <v>7.8789326000000007E-2</v>
      </c>
      <c r="F124" s="72">
        <v>1.0119942</v>
      </c>
      <c r="G124" s="72">
        <v>4.8735784259999999</v>
      </c>
      <c r="H124" s="72">
        <v>8.1912112999999995E-2</v>
      </c>
      <c r="I124" s="72">
        <v>1.8552966000000001E-2</v>
      </c>
      <c r="J124" s="72">
        <v>0</v>
      </c>
      <c r="K124" s="72">
        <v>1.1840417999999999</v>
      </c>
      <c r="L124" s="72">
        <v>0</v>
      </c>
      <c r="M124" s="72">
        <v>0</v>
      </c>
      <c r="N124" s="72">
        <v>0</v>
      </c>
      <c r="O124" s="72">
        <v>84.942633999999998</v>
      </c>
      <c r="P124" s="72">
        <v>0</v>
      </c>
      <c r="Q124" s="72">
        <v>233.72874179999999</v>
      </c>
      <c r="R124" s="72">
        <v>0</v>
      </c>
      <c r="S124" s="72">
        <v>3.9900001999999997E-2</v>
      </c>
      <c r="T124" s="72">
        <v>0.56384305000000001</v>
      </c>
      <c r="U124" s="72">
        <v>3.9791829000000003E-3</v>
      </c>
      <c r="V124" s="72">
        <v>0.60772223489999999</v>
      </c>
      <c r="W124" s="72">
        <v>239.30877000000001</v>
      </c>
      <c r="X124" s="72">
        <v>-1.0935809000000001</v>
      </c>
    </row>
  </sheetData>
  <mergeCells count="8">
    <mergeCell ref="D29:G29"/>
    <mergeCell ref="J29:Q29"/>
    <mergeCell ref="R29:V29"/>
    <mergeCell ref="C14:D14"/>
    <mergeCell ref="E20:F20"/>
    <mergeCell ref="C15:D15"/>
    <mergeCell ref="E15:F15"/>
    <mergeCell ref="E14:F14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List Box 1">
              <controlPr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23"/>
  <sheetViews>
    <sheetView showGridLines="0" zoomScaleNormal="100" workbookViewId="0">
      <selection activeCell="F25" sqref="F25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bestFit="1" customWidth="1"/>
    <col min="19" max="19" width="16.81640625" bestFit="1" customWidth="1"/>
    <col min="20" max="20" width="9.26953125" bestFit="1" customWidth="1"/>
    <col min="21" max="21" width="12" bestFit="1" customWidth="1"/>
    <col min="22" max="22" width="8" bestFit="1" customWidth="1"/>
    <col min="23" max="23" width="3" customWidth="1"/>
    <col min="24" max="24" width="12.81640625" bestFit="1" customWidth="1"/>
    <col min="25" max="25" width="13.81640625" bestFit="1" customWidth="1"/>
    <col min="26" max="26" width="8.54296875" bestFit="1" customWidth="1"/>
    <col min="27" max="27" width="12.81640625" bestFit="1" customWidth="1"/>
    <col min="28" max="28" width="13.81640625" bestFit="1" customWidth="1"/>
    <col min="29" max="29" width="8.54296875" bestFit="1" customWidth="1"/>
    <col min="30" max="30" width="15" bestFit="1" customWidth="1"/>
  </cols>
  <sheetData>
    <row r="1" spans="1:22" ht="26" x14ac:dyDescent="0.6">
      <c r="A1" s="34" t="str">
        <f>'Impacts Unité Fonctionnelle'!A1</f>
        <v>TBP C4 ECOWATT</v>
      </c>
    </row>
    <row r="2" spans="1:22" ht="26" x14ac:dyDescent="0.6">
      <c r="A2" s="28" t="str">
        <f>'Impacts Unité Fonctionnelle'!A2</f>
        <v>Tourelle d’extraction à entrainement direct</v>
      </c>
    </row>
    <row r="3" spans="1:22" x14ac:dyDescent="0.35">
      <c r="A3" s="55" t="s">
        <v>16</v>
      </c>
    </row>
    <row r="4" spans="1:22" x14ac:dyDescent="0.35">
      <c r="A4" s="55"/>
    </row>
    <row r="6" spans="1:22" x14ac:dyDescent="0.35">
      <c r="B6" s="31" t="s">
        <v>45</v>
      </c>
      <c r="C6" s="11"/>
      <c r="D6" s="11"/>
      <c r="E6" s="32"/>
      <c r="F6" s="32"/>
      <c r="G6" s="32"/>
      <c r="H6" s="32"/>
    </row>
    <row r="7" spans="1:22" x14ac:dyDescent="0.35">
      <c r="B7" s="31"/>
      <c r="C7" s="11"/>
      <c r="D7" s="11"/>
      <c r="E7" s="32"/>
      <c r="F7" s="32"/>
      <c r="G7" s="32"/>
      <c r="H7" s="32"/>
    </row>
    <row r="8" spans="1:22" x14ac:dyDescent="0.35">
      <c r="B8" s="31"/>
      <c r="C8" s="11"/>
      <c r="D8" s="11"/>
      <c r="E8" s="32"/>
      <c r="F8" s="32"/>
      <c r="G8" s="32"/>
      <c r="H8" s="32"/>
    </row>
    <row r="9" spans="1:22" x14ac:dyDescent="0.35">
      <c r="B9" s="31"/>
      <c r="C9" s="11"/>
      <c r="D9" s="11"/>
      <c r="E9" s="32"/>
      <c r="F9" s="32"/>
      <c r="G9" s="32"/>
      <c r="H9" s="32"/>
    </row>
    <row r="10" spans="1:22" x14ac:dyDescent="0.35">
      <c r="B10" s="31"/>
      <c r="C10" s="11"/>
      <c r="D10" s="11"/>
      <c r="E10" s="32"/>
      <c r="F10" s="32"/>
      <c r="G10" s="32"/>
      <c r="H10" s="32"/>
      <c r="I10" s="10"/>
      <c r="J10" s="10"/>
      <c r="K10" s="10"/>
    </row>
    <row r="11" spans="1:22" x14ac:dyDescent="0.35">
      <c r="B11" s="31"/>
      <c r="C11" s="11"/>
      <c r="D11" s="11"/>
      <c r="E11" s="32"/>
      <c r="F11" s="32"/>
      <c r="G11" s="32"/>
      <c r="H11" s="32"/>
      <c r="I11" s="10"/>
      <c r="J11" s="10"/>
      <c r="K11" s="10"/>
      <c r="T11" s="8"/>
      <c r="U11" s="8"/>
      <c r="V11" s="8"/>
    </row>
    <row r="12" spans="1:22" x14ac:dyDescent="0.35">
      <c r="B12" s="31"/>
      <c r="C12" s="11"/>
      <c r="D12" s="11"/>
      <c r="E12" s="32"/>
      <c r="F12" s="32"/>
      <c r="G12" s="32"/>
      <c r="H12" s="32"/>
      <c r="I12" s="10"/>
      <c r="J12" s="10"/>
      <c r="K12" s="10"/>
      <c r="T12" s="8"/>
      <c r="U12" s="8"/>
      <c r="V12" s="8"/>
    </row>
    <row r="13" spans="1:22" x14ac:dyDescent="0.35">
      <c r="B13" s="31"/>
      <c r="C13" s="11"/>
      <c r="D13" s="11"/>
      <c r="E13" s="32"/>
      <c r="F13" s="32"/>
      <c r="G13" s="32"/>
      <c r="H13" s="32"/>
      <c r="I13" s="10"/>
      <c r="J13" s="10"/>
      <c r="K13" s="10"/>
      <c r="S13" s="6"/>
      <c r="T13" s="9"/>
      <c r="U13" s="9"/>
      <c r="V13" s="9"/>
    </row>
    <row r="14" spans="1:22" ht="15" thickBot="1" x14ac:dyDescent="0.4">
      <c r="B14" s="31"/>
      <c r="C14" s="11"/>
      <c r="D14" s="11"/>
      <c r="E14" s="44" t="s">
        <v>34</v>
      </c>
      <c r="F14" s="32"/>
      <c r="G14" s="32"/>
      <c r="H14" s="32"/>
      <c r="I14" s="10"/>
      <c r="J14" s="10"/>
      <c r="K14" s="10"/>
      <c r="T14" s="8"/>
      <c r="U14" s="8"/>
      <c r="V14" s="8"/>
    </row>
    <row r="15" spans="1:22" ht="15" thickBot="1" x14ac:dyDescent="0.4">
      <c r="B15" s="16" t="s">
        <v>33</v>
      </c>
      <c r="C15" s="113" t="str">
        <f>IF(data!$D$17=1,data!D18,IF(data!$D$17=2,data!D19,IF(data!$D$17=3,data!D20,IF(data!$D$17=4,data!D21,IF(data!$D$17=5,data!D22,IF(data!$D$17=6,data!D23,IF(data!$D$17=7,S11,IF(data!$D$17=8,S12,IF(data!$D$17=9,S13,S14)))))))))</f>
        <v>TBP C4 ECOWATT 10 H(V)</v>
      </c>
      <c r="D15" s="114"/>
      <c r="E15" s="121" t="str">
        <f>'Impacts Unité Fonctionnelle'!E14:F14</f>
        <v>TBP C4 ECOWATT 10 V</v>
      </c>
      <c r="F15" s="122"/>
      <c r="G15" s="32"/>
      <c r="H15" s="32"/>
      <c r="I15" s="30"/>
      <c r="J15" s="30"/>
      <c r="K15" s="30"/>
    </row>
    <row r="16" spans="1:22" ht="15" thickBot="1" x14ac:dyDescent="0.4">
      <c r="B16" s="17" t="s">
        <v>10</v>
      </c>
      <c r="C16" s="117" t="str">
        <f>IF(data!$B$17=1,data!B18,IF(data!$B$17=2,data!B19,data!B20))</f>
        <v>Tertiaire</v>
      </c>
      <c r="D16" s="118"/>
      <c r="E16" s="119" t="str">
        <f>'Impacts Unité Fonctionnelle'!E15:F15</f>
        <v>Collectif hygroréglable</v>
      </c>
      <c r="F16" s="120"/>
      <c r="G16" s="32"/>
      <c r="H16" s="32"/>
      <c r="I16" s="30"/>
      <c r="J16" s="30"/>
      <c r="K16" s="30"/>
    </row>
    <row r="17" spans="1:35" ht="15" thickBot="1" x14ac:dyDescent="0.4">
      <c r="B17" s="16" t="s">
        <v>29</v>
      </c>
      <c r="C17" s="47">
        <f>IF(data!$D$17=1,data!E18,IF(data!$D$17=2,data!E19,IF(data!$D$17=3,data!E20,IF(data!$D$17=4,data!E21,IF(data!$D$17=5,data!E22,IF(data!$D$17=6,data!E23,IF(data!$D$17=7,T11,IF(data!$D$17=8,T12,IF(data!$D$17=9,T13,T14)))))))))</f>
        <v>19</v>
      </c>
      <c r="D17" s="48" t="s">
        <v>30</v>
      </c>
      <c r="E17" s="51">
        <f>data!E7</f>
        <v>19</v>
      </c>
      <c r="F17" s="52" t="s">
        <v>30</v>
      </c>
      <c r="G17" s="32"/>
      <c r="H17" s="32"/>
      <c r="I17" s="30"/>
      <c r="J17" s="30"/>
      <c r="K17" s="3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ht="15" thickBot="1" x14ac:dyDescent="0.4">
      <c r="B18" s="17" t="s">
        <v>17</v>
      </c>
      <c r="C18" s="49">
        <f>IF(data!$D$17=1,data!F18,IF(data!$D$17=2,data!F19,IF(data!$D$17=3,data!F20,IF(data!$D$17=4,data!F21,IF(data!$D$17=5,data!F22,IF(data!$D$17=6,data!F23,IF(data!$D$17=7,U11,IF(data!$D$17=8,U12,IF(data!$D$17=9,U13,U14)))))))))</f>
        <v>6.6000000000000014</v>
      </c>
      <c r="D18" s="50" t="s">
        <v>30</v>
      </c>
      <c r="E18" s="53">
        <f>data!F7</f>
        <v>6.6000000000000014</v>
      </c>
      <c r="F18" s="54" t="s">
        <v>30</v>
      </c>
      <c r="G18" s="32"/>
      <c r="H18" s="32"/>
      <c r="I18" s="30"/>
      <c r="J18" s="30"/>
      <c r="K18" s="3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ht="15" thickBot="1" x14ac:dyDescent="0.4">
      <c r="B19" s="16" t="s">
        <v>18</v>
      </c>
      <c r="C19" s="47">
        <f>IF(data!$D$17=1,data!G18,IF(data!$D$17=2,data!G19,IF(data!$D$17=3,data!G20,IF(data!$D$17=4,data!G21,IF(data!$D$17=5,data!G22,IF(data!$D$17=6,data!G23,IF(data!$D$17=7,V11,IF(data!$D$17=8,V12,IF(data!$D$17=9,V13,V14)))))))))</f>
        <v>25.6</v>
      </c>
      <c r="D19" s="48" t="s">
        <v>30</v>
      </c>
      <c r="E19" s="51">
        <f>data!G7</f>
        <v>25.6</v>
      </c>
      <c r="F19" s="52" t="s">
        <v>30</v>
      </c>
      <c r="G19" s="32"/>
      <c r="H19" s="32"/>
      <c r="I19" s="30"/>
      <c r="J19" s="30"/>
      <c r="K19" s="3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6" customFormat="1" ht="17" thickBot="1" x14ac:dyDescent="0.4">
      <c r="A20"/>
      <c r="B20" s="93" t="s">
        <v>89</v>
      </c>
      <c r="C20" s="94">
        <v>425</v>
      </c>
      <c r="D20" s="97" t="s">
        <v>88</v>
      </c>
      <c r="E20" s="123" t="s">
        <v>103</v>
      </c>
      <c r="F20" s="124"/>
      <c r="G20" s="32"/>
      <c r="H20" s="32"/>
      <c r="I20" s="29"/>
      <c r="J20" s="29"/>
      <c r="K20" s="29"/>
      <c r="L20" s="5"/>
      <c r="M20" s="5"/>
      <c r="N20" s="5"/>
      <c r="O20" s="5"/>
      <c r="P20" s="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s="6" customFormat="1" ht="15.75" customHeight="1" x14ac:dyDescent="0.35">
      <c r="A21"/>
      <c r="B21" s="35"/>
      <c r="C21" s="35"/>
      <c r="D21" s="35"/>
      <c r="E21" s="35"/>
      <c r="F21" s="35"/>
      <c r="G21" s="32"/>
      <c r="H21" s="32"/>
      <c r="I21" s="29"/>
      <c r="J21" s="29"/>
      <c r="K21" s="29"/>
      <c r="L21" s="5"/>
      <c r="M21" s="5"/>
      <c r="N21" s="5"/>
      <c r="O21" s="5"/>
      <c r="P21" s="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x14ac:dyDescent="0.35">
      <c r="X22" s="10"/>
      <c r="Y22" s="10"/>
      <c r="Z22" s="10"/>
    </row>
    <row r="23" spans="1:35" ht="29.5" thickBot="1" x14ac:dyDescent="0.4">
      <c r="B23" s="13"/>
      <c r="C23" s="14" t="s">
        <v>20</v>
      </c>
      <c r="D23" s="14" t="s">
        <v>21</v>
      </c>
      <c r="E23" s="14" t="s">
        <v>22</v>
      </c>
      <c r="F23" s="14" t="s">
        <v>28</v>
      </c>
      <c r="G23" s="14" t="s">
        <v>80</v>
      </c>
      <c r="H23" s="15" t="s">
        <v>23</v>
      </c>
      <c r="X23" s="10"/>
      <c r="Y23" s="10"/>
      <c r="Z23" s="10"/>
    </row>
    <row r="24" spans="1:35" ht="15" thickBot="1" x14ac:dyDescent="0.4">
      <c r="B24" s="16" t="s">
        <v>24</v>
      </c>
      <c r="C24" s="18">
        <v>1</v>
      </c>
      <c r="D24" s="18">
        <v>1</v>
      </c>
      <c r="E24" s="18">
        <v>1</v>
      </c>
      <c r="F24" s="18">
        <v>1</v>
      </c>
      <c r="G24" s="18">
        <v>1</v>
      </c>
      <c r="H24" s="19">
        <v>1</v>
      </c>
      <c r="X24" s="10"/>
      <c r="Y24" s="10"/>
      <c r="Z24" s="10"/>
    </row>
    <row r="25" spans="1:35" x14ac:dyDescent="0.35">
      <c r="B25" s="17" t="s">
        <v>25</v>
      </c>
      <c r="C25" s="20">
        <f>(IF(data!$B$23=101,data!$I$18,IF(data!$B$23=102,data!$I$19,IF(data!$B$23=103,data!$I$20,IF(data!$B$23=104,data!$I$21,IF(data!$B$23=105,data!$I$22,IF(data!$B$23=106,data!$I$23,IF(data!$B$23=107,$X$11,IF(data!$B$23=108,$X$12,IF(data!$B$23=109,$X$13,IF(data!$B$23=110,$X$14,IF(data!$B$23=201,data!$J$18,IF(data!$B$23=202,data!$J$19,IF(data!$B$23=203,data!$J$20,IF(data!$B$23=204,data!$J$21,IF(data!$B$23=205,data!$J$22,IF(data!$B$23=206,data!$J$23,IF(data!$B$23=207,$Y$11,IF(data!$B$23=208,$Y$12,IF(data!$B$23=209,$Y$13,IF(data!$B$23=210,$Y$14,IF(data!$B$23=301,data!$K$18,IF(data!$B$23=302,data!$K$19,IF(data!$B$23=303,data!$K$20,IF(data!$B$23=304,data!$K$21,IF(data!$B$23=305,data!$K$22,IF(data!$B$23=306,data!$K$23,IF(data!$B$23=307,$Z$11,IF(data!$B$23=308,$Z$12,IF(data!$B$23=309,$Z$13,$Z$14))))))))))))))))))))))))))))))</f>
        <v>0.41511893124796351</v>
      </c>
      <c r="D25" s="20">
        <f>(IF(data!$B$23=101,data!$I$18,IF(data!$B$23=102,data!$I$19,IF(data!$B$23=103,data!$I$20,IF(data!$B$23=104,data!$I$21,IF(data!$B$23=105,data!$I$22,IF(data!$B$23=106,data!$I$23,IF(data!$B$23=107,$X$11,IF(data!$B$23=108,$X$12,IF(data!$B$23=109,$X$13,IF(data!$B$23=110,$X$14,IF(data!$B$23=201,data!$J$18,IF(data!$B$23=202,data!$J$19,IF(data!$B$23=203,data!$J$20,IF(data!$B$23=204,data!$J$21,IF(data!$B$23=205,data!$J$22,IF(data!$B$23=206,data!$J$23,IF(data!$B$23=207,$Y$11,IF(data!$B$23=208,$Y$12,IF(data!$B$23=209,$Y$13,IF(data!$B$23=210,$Y$14,IF(data!$B$23=301,data!$K$18,IF(data!$B$23=302,data!$K$19,IF(data!$B$23=303,data!$K$20,IF(data!$B$23=304,data!$K$21,IF(data!$B$23=305,data!$K$22,IF(data!$B$23=306,data!$K$23,IF(data!$B$23=307,$Z$11,IF(data!$B$23=308,$Z$12,IF(data!$B$23=309,$Z$13,$Z$14))))))))))))))))))))))))))))))</f>
        <v>0.41511893124796351</v>
      </c>
      <c r="E25" s="20">
        <f>(IF(data!$B$23=101,data!$L$18,IF(data!$B$23=102,data!$L$19,IF(data!$B$23=103,data!$L$20,IF(data!$B$23=104,data!$L$21,IF(data!$B$23=105,data!$L$22,IF(data!$B$23=106,data!$L$23,IF(data!$B$23=107,$AA$11,IF(data!$B$23=108,$AA$12,IF(data!$B$23=109,$AA$13,IF(data!$B$23=110,$AA$14,IF(data!$B$23=201,data!$M$18,IF(data!$B$23=202,data!$M$19,IF(data!$B$23=203,data!$M$20,IF(data!$B$23=204,data!$M$21,IF(data!$B$23=205,data!$M$22,IF(data!$B$23=206,data!$M$23,IF(data!$B$23=207,$AB$11,IF(data!$B$23=208,$AB$12,IF(data!$B$23=209,$AB$13,IF(data!$B$23=210,$AB$14,IF(data!$B$23=301,data!$N$18,IF(data!$B$23=302,data!$N$19,IF(data!$B$23=303,data!$N$20,IF(data!$B$23=304,data!$N$21,IF(data!$B$23=305,data!$N$22,IF(data!$B$23=306,data!$N$23,IF(data!$B$23=307,$AC$11,IF(data!$B$23=308,$AC$12,IF(data!$B$23=309,$AC$13,$AC$14))))))))))))))))))))))))))))))</f>
        <v>0.41511893124796351</v>
      </c>
      <c r="F25" s="20">
        <f>(IF(data!$B$23=101,data!$O$18,IF(data!$B$23=102,data!$O$19,IF(data!$B$23=103,data!$O$20,IF(data!$B$23=104,data!$O$21,IF(data!$B$23=105,data!$O$22,IF(data!$B$23=106,data!$O$23,IF(data!$B$23=107,$AD$11,IF(data!$B$23=108,$AD$12,IF(data!$B$23=109,$AD$13,IF(data!$B$23=110,$AD$14,IF(data!$B$23=201,data!$P$18,IF(data!$B$23=202,data!$P$19,IF(data!$B$23=203,data!$P$20,IF(data!$B$23=204,data!$P$21,IF(data!$B$23=205,data!$P$22,IF(data!$B$23=206,data!$P$23,IF(data!$B$23=207,$AE$11,IF(data!$B$23=208,$AE$12,IF(data!$B$23=209,$AE$13,IF(data!$B$23=210,$AE$14,IF(data!$B$23=301,data!$Q$18,IF(data!$B$23=302,data!$Q$19,IF(data!$B$23=303,data!$Q$20,IF(data!$B$23=304,data!$Q$21,IF(data!$B$23=305,data!$Q$22,IF(data!$B$23=306,data!$Q$23,IF(data!$B$23=307,$AF$11,IF(data!$B$23=308,$AF$12,IF(data!$B$23=309,$AF$13,$AF$14))))))))))))))))))))))))))))))</f>
        <v>0.43</v>
      </c>
      <c r="G25" s="20">
        <v>1</v>
      </c>
      <c r="H25" s="21">
        <f>(IF(data!$B$23=101,data!$R$18,IF(data!$B$23=102,data!$R$19,IF(data!$B$23=103,data!$R$20,IF(data!$B$23=104,data!$R$21,IF(data!$B$23=105,data!$R$22,IF(data!$B$23=106,data!$R$23,IF(data!$B$23=107,$AG$11,IF(data!$B$23=108,$AG$12,IF(data!$B$23=109,$AG$13,IF(data!$B$23=110,$AG$14,IF(data!$B$23=201,data!$S$18,IF(data!$B$23=202,data!$S$19,IF(data!$B$23=203,data!$S$20,IF(data!$B$23=204,data!$S$21,IF(data!$B$23=205,data!$S$22,IF(data!$B$23=206,data!$S$23,IF(data!$B$23=207,$AH$11,IF(data!$B$23=208,$AH$12,IF(data!$B$23=209,$AH$13,IF(data!$B$23=210,$AH$14,IF(data!$B$23=301,data!$T$18,IF(data!$B$23=302,data!$T$19,IF(data!$B$23=303,data!$T$20,IF(data!$B$23=304,data!$T$21,IF(data!$B$23=305,data!$T$22,IF(data!$B$23=306,data!$T$23,IF(data!$B$23=307,$AI$11,IF(data!$B$23=308,$AI$12,IF(data!$B$23=309,$AI$13,$AI$14))))))))))))))))))))))))))))))</f>
        <v>0.41511893124796351</v>
      </c>
      <c r="X25" s="10"/>
      <c r="Y25" s="10"/>
      <c r="Z25" s="10"/>
    </row>
    <row r="26" spans="1:35" ht="15" thickBot="1" x14ac:dyDescent="0.4"/>
    <row r="27" spans="1:35" ht="27" customHeight="1" thickBot="1" x14ac:dyDescent="0.65">
      <c r="A27" s="26" t="s">
        <v>86</v>
      </c>
      <c r="B27" s="77"/>
      <c r="G27" s="95">
        <f>C20</f>
        <v>425</v>
      </c>
      <c r="H27" s="96" t="s">
        <v>87</v>
      </c>
      <c r="I27" s="55" t="s">
        <v>81</v>
      </c>
    </row>
    <row r="28" spans="1:35" ht="15" thickBot="1" x14ac:dyDescent="0.4">
      <c r="A28" s="27"/>
      <c r="D28" s="99" t="s">
        <v>106</v>
      </c>
      <c r="E28" s="99"/>
      <c r="F28" s="99"/>
      <c r="G28" s="22"/>
      <c r="H28" s="22" t="s">
        <v>107</v>
      </c>
      <c r="I28" s="22" t="s">
        <v>108</v>
      </c>
      <c r="J28" s="100" t="s">
        <v>109</v>
      </c>
      <c r="K28" s="99"/>
      <c r="L28" s="99"/>
      <c r="M28" s="99"/>
      <c r="N28" s="99"/>
      <c r="O28" s="99"/>
      <c r="P28" s="99"/>
      <c r="Q28" s="22"/>
      <c r="R28" s="100" t="s">
        <v>110</v>
      </c>
      <c r="S28" s="99"/>
      <c r="T28" s="99"/>
      <c r="U28" s="99"/>
      <c r="V28" s="99"/>
    </row>
    <row r="29" spans="1:35" ht="68.25" customHeight="1" thickBot="1" x14ac:dyDescent="0.4">
      <c r="A29" s="6"/>
      <c r="B29" s="22" t="s">
        <v>111</v>
      </c>
      <c r="C29" s="23" t="s">
        <v>27</v>
      </c>
      <c r="D29" s="101" t="s">
        <v>112</v>
      </c>
      <c r="E29" s="101" t="s">
        <v>113</v>
      </c>
      <c r="F29" s="101" t="s">
        <v>114</v>
      </c>
      <c r="G29" s="101" t="s">
        <v>115</v>
      </c>
      <c r="H29" s="101" t="s">
        <v>116</v>
      </c>
      <c r="I29" s="101" t="s">
        <v>117</v>
      </c>
      <c r="J29" s="101" t="s">
        <v>118</v>
      </c>
      <c r="K29" s="101" t="s">
        <v>119</v>
      </c>
      <c r="L29" s="101" t="s">
        <v>120</v>
      </c>
      <c r="M29" s="101" t="s">
        <v>121</v>
      </c>
      <c r="N29" s="101" t="s">
        <v>122</v>
      </c>
      <c r="O29" s="101" t="s">
        <v>123</v>
      </c>
      <c r="P29" s="101" t="s">
        <v>124</v>
      </c>
      <c r="Q29" s="101" t="s">
        <v>125</v>
      </c>
      <c r="R29" s="101" t="s">
        <v>126</v>
      </c>
      <c r="S29" s="101" t="s">
        <v>127</v>
      </c>
      <c r="T29" s="101" t="s">
        <v>128</v>
      </c>
      <c r="U29" s="101" t="s">
        <v>129</v>
      </c>
      <c r="V29" s="101" t="s">
        <v>130</v>
      </c>
      <c r="W29" s="101" t="s">
        <v>131</v>
      </c>
      <c r="X29" s="102" t="s">
        <v>132</v>
      </c>
    </row>
    <row r="30" spans="1:35" ht="15" thickBot="1" x14ac:dyDescent="0.4">
      <c r="B30" s="24" t="s">
        <v>133</v>
      </c>
      <c r="C30" s="25" t="s">
        <v>134</v>
      </c>
      <c r="D30" s="70">
        <f>D78*$C$25*$G$27</f>
        <v>54.627130438742256</v>
      </c>
      <c r="E30" s="70">
        <f>E78*$C$25*$G$27</f>
        <v>0.92057242551482577</v>
      </c>
      <c r="F30" s="70">
        <f>F78*$C$25*$G$27</f>
        <v>8.4647937718963835</v>
      </c>
      <c r="G30" s="70">
        <f>SUM(D30:F30)</f>
        <v>64.012496636153472</v>
      </c>
      <c r="H30" s="70">
        <f>H78*$D$25*$G$27</f>
        <v>0.95705899263766703</v>
      </c>
      <c r="I30" s="70">
        <f>I78*$E$25*$G$27</f>
        <v>0.7725176776832845</v>
      </c>
      <c r="J30" s="70">
        <f>J78*$F$25*$G$27</f>
        <v>0</v>
      </c>
      <c r="K30" s="70">
        <f>K78*$G$25*$G$27</f>
        <v>44.738780999999996</v>
      </c>
      <c r="L30" s="70">
        <f>L78*$G$25*$G$27</f>
        <v>0</v>
      </c>
      <c r="M30" s="70">
        <f>M78*$G$25*$G$27</f>
        <v>0</v>
      </c>
      <c r="N30" s="70">
        <f>N78*$G$25*$G$27</f>
        <v>0</v>
      </c>
      <c r="O30" s="70">
        <f>O78*$F$25*$G$27</f>
        <v>115.6948930225</v>
      </c>
      <c r="P30" s="70">
        <f>P78*$F$25*$G$27</f>
        <v>0</v>
      </c>
      <c r="Q30" s="70">
        <f>SUM(J30:P30)</f>
        <v>160.43367402249999</v>
      </c>
      <c r="R30" s="70">
        <f>R78*$H$25*$G$27</f>
        <v>0</v>
      </c>
      <c r="S30" s="70">
        <f>S78*$H$25*$G$27</f>
        <v>0.47428805859400458</v>
      </c>
      <c r="T30" s="70">
        <f>T78*$H$25*$G$27</f>
        <v>8.3349645062886939</v>
      </c>
      <c r="U30" s="70">
        <f>U78*$H$25*$G$27</f>
        <v>2.6531558105571849</v>
      </c>
      <c r="V30" s="71">
        <f>SUM(R30:U30)</f>
        <v>11.462408375439882</v>
      </c>
      <c r="W30" s="71">
        <f>G30+H30+I30+Q30+V30</f>
        <v>237.63815570441429</v>
      </c>
      <c r="X30" s="71">
        <f>X78*$H$25*$G$27</f>
        <v>-14.852759652231997</v>
      </c>
    </row>
    <row r="31" spans="1:35" ht="15" thickBot="1" x14ac:dyDescent="0.4">
      <c r="B31" s="24" t="s">
        <v>135</v>
      </c>
      <c r="C31" s="25" t="s">
        <v>134</v>
      </c>
      <c r="D31" s="72">
        <f t="shared" ref="D31:F46" si="0">D79*$C$25*$G$27</f>
        <v>54.256259241935489</v>
      </c>
      <c r="E31" s="72">
        <f t="shared" si="0"/>
        <v>0.91938419946399486</v>
      </c>
      <c r="F31" s="72">
        <f t="shared" si="0"/>
        <v>12.538984313538613</v>
      </c>
      <c r="G31" s="72">
        <f t="shared" ref="G31:G75" si="1">SUM(D31:F31)</f>
        <v>67.714627754938107</v>
      </c>
      <c r="H31" s="72">
        <f t="shared" ref="H31:H66" si="2">H79*$D$25*$G$27</f>
        <v>0.95582366096611282</v>
      </c>
      <c r="I31" s="72">
        <f t="shared" ref="I31:I66" si="3">I79*$E$25*$G$27</f>
        <v>0.17714739090094495</v>
      </c>
      <c r="J31" s="72">
        <f t="shared" ref="J31:J66" si="4">J79*$F$25*$G$27</f>
        <v>0</v>
      </c>
      <c r="K31" s="72">
        <f t="shared" ref="K31:N46" si="5">K79*$G$25*$G$27</f>
        <v>43.942789999999995</v>
      </c>
      <c r="L31" s="72">
        <f t="shared" si="5"/>
        <v>0</v>
      </c>
      <c r="M31" s="72">
        <f t="shared" si="5"/>
        <v>0</v>
      </c>
      <c r="N31" s="72">
        <f t="shared" si="5"/>
        <v>0</v>
      </c>
      <c r="O31" s="72">
        <f t="shared" ref="O31:P46" si="6">O79*$F$25*$G$27</f>
        <v>113.34734317499999</v>
      </c>
      <c r="P31" s="72">
        <f t="shared" si="6"/>
        <v>0</v>
      </c>
      <c r="Q31" s="73">
        <f t="shared" ref="Q31:Q75" si="7">SUM(J31:P31)</f>
        <v>157.29013317499999</v>
      </c>
      <c r="R31" s="73">
        <f t="shared" ref="R31:U46" si="8">R79*$H$25*$G$27</f>
        <v>0</v>
      </c>
      <c r="S31" s="73">
        <f t="shared" si="8"/>
        <v>0.4734930850847181</v>
      </c>
      <c r="T31" s="73">
        <f t="shared" si="8"/>
        <v>8.3715606336754647</v>
      </c>
      <c r="U31" s="73">
        <f t="shared" si="8"/>
        <v>0.77271215156239814</v>
      </c>
      <c r="V31" s="73">
        <f t="shared" ref="V31:V75" si="9">SUM(R31:U31)</f>
        <v>9.6177658703225806</v>
      </c>
      <c r="W31" s="73">
        <f t="shared" ref="W31:W75" si="10">G31+H31+I31+Q31+V31</f>
        <v>235.75549785212775</v>
      </c>
      <c r="X31" s="73">
        <f t="shared" ref="X31:X66" si="11">X79*$H$25*$G$27</f>
        <v>-18.360901180026069</v>
      </c>
    </row>
    <row r="32" spans="1:35" ht="15" thickBot="1" x14ac:dyDescent="0.4">
      <c r="B32" s="24" t="s">
        <v>136</v>
      </c>
      <c r="C32" s="25" t="s">
        <v>134</v>
      </c>
      <c r="D32" s="70">
        <f t="shared" si="0"/>
        <v>1.696103786728576</v>
      </c>
      <c r="E32" s="70">
        <f t="shared" si="0"/>
        <v>6.7166900728087321E-3</v>
      </c>
      <c r="F32" s="70">
        <f t="shared" si="0"/>
        <v>1.023209133538612</v>
      </c>
      <c r="G32" s="70">
        <f t="shared" si="1"/>
        <v>2.7260296103399968</v>
      </c>
      <c r="H32" s="70">
        <f t="shared" si="2"/>
        <v>6.9829036951775834E-3</v>
      </c>
      <c r="I32" s="70">
        <f t="shared" si="3"/>
        <v>0.59029462968556534</v>
      </c>
      <c r="J32" s="70">
        <f t="shared" si="4"/>
        <v>0</v>
      </c>
      <c r="K32" s="70">
        <f t="shared" si="5"/>
        <v>3.015445465</v>
      </c>
      <c r="L32" s="70">
        <f t="shared" si="5"/>
        <v>0</v>
      </c>
      <c r="M32" s="70">
        <f t="shared" si="5"/>
        <v>0</v>
      </c>
      <c r="N32" s="70">
        <f t="shared" si="5"/>
        <v>0</v>
      </c>
      <c r="O32" s="70">
        <f t="shared" si="6"/>
        <v>14.04828288975</v>
      </c>
      <c r="P32" s="70">
        <f t="shared" si="6"/>
        <v>0</v>
      </c>
      <c r="Q32" s="71">
        <f t="shared" si="7"/>
        <v>17.063728354750001</v>
      </c>
      <c r="R32" s="71">
        <f t="shared" si="8"/>
        <v>0</v>
      </c>
      <c r="S32" s="71">
        <f t="shared" si="8"/>
        <v>5.2725391845878135E-3</v>
      </c>
      <c r="T32" s="71">
        <f t="shared" si="8"/>
        <v>2.3581641824372761E-2</v>
      </c>
      <c r="U32" s="71">
        <f t="shared" si="8"/>
        <v>1.8284078440371458</v>
      </c>
      <c r="V32" s="71">
        <f t="shared" si="9"/>
        <v>1.8572620250461065</v>
      </c>
      <c r="W32" s="71">
        <f t="shared" si="10"/>
        <v>22.244297523516849</v>
      </c>
      <c r="X32" s="71">
        <f t="shared" si="11"/>
        <v>-0.87167516808895396</v>
      </c>
    </row>
    <row r="33" spans="1:24" ht="15" thickBot="1" x14ac:dyDescent="0.4">
      <c r="B33" s="24" t="s">
        <v>137</v>
      </c>
      <c r="C33" s="25" t="s">
        <v>134</v>
      </c>
      <c r="D33" s="72">
        <f t="shared" si="0"/>
        <v>7.5754144237862489E-2</v>
      </c>
      <c r="E33" s="72">
        <f t="shared" si="0"/>
        <v>3.6102970351417402E-4</v>
      </c>
      <c r="F33" s="72">
        <f t="shared" si="0"/>
        <v>1.8947332637178235E-2</v>
      </c>
      <c r="G33" s="72">
        <f t="shared" si="1"/>
        <v>9.5062506578554903E-2</v>
      </c>
      <c r="H33" s="72">
        <f t="shared" si="2"/>
        <v>3.7533897968556527E-4</v>
      </c>
      <c r="I33" s="72">
        <f t="shared" si="3"/>
        <v>1.0751433803095471E-4</v>
      </c>
      <c r="J33" s="72">
        <f t="shared" si="4"/>
        <v>0</v>
      </c>
      <c r="K33" s="72">
        <f t="shared" si="5"/>
        <v>8.4379296000000006E-2</v>
      </c>
      <c r="L33" s="72">
        <f t="shared" si="5"/>
        <v>0</v>
      </c>
      <c r="M33" s="72">
        <f t="shared" si="5"/>
        <v>0</v>
      </c>
      <c r="N33" s="72">
        <f t="shared" si="5"/>
        <v>0</v>
      </c>
      <c r="O33" s="72">
        <f t="shared" si="6"/>
        <v>6.9848409659999999E-2</v>
      </c>
      <c r="P33" s="72">
        <f t="shared" si="6"/>
        <v>0</v>
      </c>
      <c r="Q33" s="72">
        <f t="shared" si="7"/>
        <v>0.15422770565999999</v>
      </c>
      <c r="R33" s="72">
        <f t="shared" si="8"/>
        <v>0</v>
      </c>
      <c r="S33" s="72">
        <f t="shared" si="8"/>
        <v>2.8291540536656888E-4</v>
      </c>
      <c r="T33" s="72">
        <f t="shared" si="8"/>
        <v>1.1679416119175627E-3</v>
      </c>
      <c r="U33" s="72">
        <f t="shared" si="8"/>
        <v>1.8107771099706746E-5</v>
      </c>
      <c r="V33" s="72">
        <f t="shared" si="9"/>
        <v>1.4689647883838382E-3</v>
      </c>
      <c r="W33" s="72">
        <f t="shared" si="10"/>
        <v>0.25124203034465525</v>
      </c>
      <c r="X33" s="72">
        <f t="shared" si="11"/>
        <v>-1.8041971428152493E-2</v>
      </c>
    </row>
    <row r="34" spans="1:24" ht="15" thickBot="1" x14ac:dyDescent="0.4">
      <c r="B34" s="24" t="s">
        <v>138</v>
      </c>
      <c r="C34" s="25" t="s">
        <v>139</v>
      </c>
      <c r="D34" s="70">
        <f t="shared" si="0"/>
        <v>3.4466791018572828E-6</v>
      </c>
      <c r="E34" s="70">
        <f t="shared" si="0"/>
        <v>2.1277723557347673E-7</v>
      </c>
      <c r="F34" s="70">
        <f t="shared" si="0"/>
        <v>1.257702554257087E-6</v>
      </c>
      <c r="G34" s="70">
        <f t="shared" si="1"/>
        <v>4.9171588916878468E-6</v>
      </c>
      <c r="H34" s="70">
        <f t="shared" si="2"/>
        <v>2.2121058837243403E-7</v>
      </c>
      <c r="I34" s="70">
        <f t="shared" si="3"/>
        <v>3.8690217459433044E-8</v>
      </c>
      <c r="J34" s="70">
        <f t="shared" si="4"/>
        <v>0</v>
      </c>
      <c r="K34" s="70">
        <f>K82*$G$25*$G$27</f>
        <v>2.76573374E-6</v>
      </c>
      <c r="L34" s="70">
        <f t="shared" si="5"/>
        <v>0</v>
      </c>
      <c r="M34" s="70">
        <f t="shared" si="5"/>
        <v>0</v>
      </c>
      <c r="N34" s="70">
        <f t="shared" si="5"/>
        <v>0</v>
      </c>
      <c r="O34" s="70">
        <f t="shared" si="6"/>
        <v>1.1930207648500001E-5</v>
      </c>
      <c r="P34" s="70">
        <f t="shared" si="6"/>
        <v>0</v>
      </c>
      <c r="Q34" s="70">
        <f t="shared" si="7"/>
        <v>1.4695941388500001E-5</v>
      </c>
      <c r="R34" s="70">
        <f t="shared" si="8"/>
        <v>0</v>
      </c>
      <c r="S34" s="70">
        <f t="shared" si="8"/>
        <v>1.0324346193955686E-7</v>
      </c>
      <c r="T34" s="70">
        <f t="shared" si="8"/>
        <v>3.0686298552948846E-7</v>
      </c>
      <c r="U34" s="70">
        <f t="shared" si="8"/>
        <v>8.6911442186216996E-9</v>
      </c>
      <c r="V34" s="70">
        <f t="shared" si="9"/>
        <v>4.1879759168766705E-7</v>
      </c>
      <c r="W34" s="70">
        <f t="shared" si="10"/>
        <v>2.0291798677707381E-5</v>
      </c>
      <c r="X34" s="70">
        <f t="shared" si="11"/>
        <v>-8.7591313905180842E-7</v>
      </c>
    </row>
    <row r="35" spans="1:24" ht="15" thickBot="1" x14ac:dyDescent="0.4">
      <c r="B35" s="24" t="s">
        <v>140</v>
      </c>
      <c r="C35" s="25" t="s">
        <v>141</v>
      </c>
      <c r="D35" s="72">
        <f t="shared" si="0"/>
        <v>0.65059554039915279</v>
      </c>
      <c r="E35" s="72">
        <f t="shared" si="0"/>
        <v>3.7322616027696321E-3</v>
      </c>
      <c r="F35" s="72">
        <f t="shared" si="0"/>
        <v>0.16083987312740308</v>
      </c>
      <c r="G35" s="72">
        <f t="shared" si="1"/>
        <v>0.81516767512932553</v>
      </c>
      <c r="H35" s="72">
        <f t="shared" si="2"/>
        <v>3.8801884244379281E-3</v>
      </c>
      <c r="I35" s="72">
        <f t="shared" si="3"/>
        <v>8.0328615172694693E-4</v>
      </c>
      <c r="J35" s="72">
        <f t="shared" si="4"/>
        <v>0</v>
      </c>
      <c r="K35" s="72">
        <f t="shared" si="5"/>
        <v>0.63902689749999997</v>
      </c>
      <c r="L35" s="72">
        <f t="shared" si="5"/>
        <v>0</v>
      </c>
      <c r="M35" s="72">
        <f t="shared" si="5"/>
        <v>0</v>
      </c>
      <c r="N35" s="72">
        <f t="shared" si="5"/>
        <v>0</v>
      </c>
      <c r="O35" s="72">
        <f t="shared" si="6"/>
        <v>0.67870148220000004</v>
      </c>
      <c r="P35" s="72">
        <f t="shared" si="6"/>
        <v>0</v>
      </c>
      <c r="Q35" s="72">
        <f t="shared" si="7"/>
        <v>1.3177283797000001</v>
      </c>
      <c r="R35" s="72">
        <f t="shared" si="8"/>
        <v>0</v>
      </c>
      <c r="S35" s="72">
        <f t="shared" si="8"/>
        <v>1.8441104233137828E-3</v>
      </c>
      <c r="T35" s="72">
        <f t="shared" si="8"/>
        <v>1.9619690392147279E-2</v>
      </c>
      <c r="U35" s="72">
        <f t="shared" si="8"/>
        <v>5.4013802907135872E-4</v>
      </c>
      <c r="V35" s="72">
        <f t="shared" si="9"/>
        <v>2.200393884453242E-2</v>
      </c>
      <c r="W35" s="72">
        <f t="shared" si="10"/>
        <v>2.1595834682500232</v>
      </c>
      <c r="X35" s="72">
        <f t="shared" si="11"/>
        <v>-0.21381615268491366</v>
      </c>
    </row>
    <row r="36" spans="1:24" ht="15" thickBot="1" x14ac:dyDescent="0.4">
      <c r="B36" s="24" t="s">
        <v>142</v>
      </c>
      <c r="C36" s="25" t="s">
        <v>143</v>
      </c>
      <c r="D36" s="70">
        <f t="shared" si="0"/>
        <v>3.5479207248778101E-2</v>
      </c>
      <c r="E36" s="70">
        <f t="shared" si="0"/>
        <v>5.9222356074780057E-5</v>
      </c>
      <c r="F36" s="70">
        <f t="shared" si="0"/>
        <v>6.8062715550830898E-3</v>
      </c>
      <c r="G36" s="70">
        <f t="shared" si="1"/>
        <v>4.2344701159935966E-2</v>
      </c>
      <c r="H36" s="70">
        <f t="shared" si="2"/>
        <v>6.1569613277126097E-5</v>
      </c>
      <c r="I36" s="70">
        <f t="shared" si="3"/>
        <v>1.8566119374877809E-5</v>
      </c>
      <c r="J36" s="70">
        <f t="shared" si="4"/>
        <v>0</v>
      </c>
      <c r="K36" s="70">
        <f t="shared" si="5"/>
        <v>3.0933300725000001E-2</v>
      </c>
      <c r="L36" s="70">
        <f t="shared" si="5"/>
        <v>0</v>
      </c>
      <c r="M36" s="70">
        <f t="shared" si="5"/>
        <v>0</v>
      </c>
      <c r="N36" s="70">
        <f t="shared" si="5"/>
        <v>0</v>
      </c>
      <c r="O36" s="70">
        <f t="shared" si="6"/>
        <v>3.8570518722499995E-2</v>
      </c>
      <c r="P36" s="70">
        <f t="shared" si="6"/>
        <v>0</v>
      </c>
      <c r="Q36" s="70">
        <f t="shared" si="7"/>
        <v>6.9503819447500004E-2</v>
      </c>
      <c r="R36" s="70">
        <f t="shared" si="8"/>
        <v>0</v>
      </c>
      <c r="S36" s="70">
        <f t="shared" si="8"/>
        <v>4.3993373533235583E-5</v>
      </c>
      <c r="T36" s="70">
        <f t="shared" si="8"/>
        <v>3.9945795726621051E-3</v>
      </c>
      <c r="U36" s="70">
        <f t="shared" si="8"/>
        <v>6.4473673030465944E-5</v>
      </c>
      <c r="V36" s="70">
        <f t="shared" si="9"/>
        <v>4.1030466192258069E-3</v>
      </c>
      <c r="W36" s="70">
        <f t="shared" si="10"/>
        <v>0.11603170295931378</v>
      </c>
      <c r="X36" s="70">
        <f t="shared" si="11"/>
        <v>-1.4085823337829911E-2</v>
      </c>
    </row>
    <row r="37" spans="1:24" ht="15" thickBot="1" x14ac:dyDescent="0.4">
      <c r="B37" s="24" t="s">
        <v>144</v>
      </c>
      <c r="C37" s="25" t="s">
        <v>145</v>
      </c>
      <c r="D37" s="72">
        <f t="shared" si="0"/>
        <v>0.15341441477191267</v>
      </c>
      <c r="E37" s="72">
        <f t="shared" si="0"/>
        <v>1.1239980133235582E-3</v>
      </c>
      <c r="F37" s="72">
        <f t="shared" si="0"/>
        <v>1.5501828705881395E-2</v>
      </c>
      <c r="G37" s="72">
        <f t="shared" si="1"/>
        <v>0.17004024149111763</v>
      </c>
      <c r="H37" s="72">
        <f t="shared" si="2"/>
        <v>1.1685472808162269E-3</v>
      </c>
      <c r="I37" s="72">
        <f t="shared" si="3"/>
        <v>3.3299298497882046E-4</v>
      </c>
      <c r="J37" s="72">
        <f t="shared" si="4"/>
        <v>0</v>
      </c>
      <c r="K37" s="72">
        <f t="shared" si="5"/>
        <v>0.26251635874999996</v>
      </c>
      <c r="L37" s="72">
        <f t="shared" si="5"/>
        <v>0</v>
      </c>
      <c r="M37" s="72">
        <f t="shared" si="5"/>
        <v>0</v>
      </c>
      <c r="N37" s="72">
        <f t="shared" si="5"/>
        <v>0</v>
      </c>
      <c r="O37" s="72">
        <f t="shared" si="6"/>
        <v>0.1490174933</v>
      </c>
      <c r="P37" s="72">
        <f t="shared" si="6"/>
        <v>0</v>
      </c>
      <c r="Q37" s="72">
        <f t="shared" si="7"/>
        <v>0.41153385204999993</v>
      </c>
      <c r="R37" s="72">
        <f t="shared" si="8"/>
        <v>0</v>
      </c>
      <c r="S37" s="72">
        <f t="shared" si="8"/>
        <v>5.054960968849788E-4</v>
      </c>
      <c r="T37" s="72">
        <f t="shared" si="8"/>
        <v>4.630075503372434E-3</v>
      </c>
      <c r="U37" s="72">
        <f t="shared" si="8"/>
        <v>1.8734080022971651E-3</v>
      </c>
      <c r="V37" s="72">
        <f t="shared" si="9"/>
        <v>7.0089796025545777E-3</v>
      </c>
      <c r="W37" s="72">
        <f t="shared" si="10"/>
        <v>0.59008461340946716</v>
      </c>
      <c r="X37" s="72">
        <f t="shared" si="11"/>
        <v>-2.4366643761811666E-2</v>
      </c>
    </row>
    <row r="38" spans="1:24" ht="15" thickBot="1" x14ac:dyDescent="0.4">
      <c r="B38" s="24" t="s">
        <v>146</v>
      </c>
      <c r="C38" s="25" t="s">
        <v>147</v>
      </c>
      <c r="D38" s="70">
        <f t="shared" si="0"/>
        <v>1.0152170563147607</v>
      </c>
      <c r="E38" s="70">
        <f t="shared" si="0"/>
        <v>1.2282711035695669E-2</v>
      </c>
      <c r="F38" s="70">
        <f t="shared" si="0"/>
        <v>0.26194638240795048</v>
      </c>
      <c r="G38" s="70">
        <f t="shared" si="1"/>
        <v>1.2894461497584067</v>
      </c>
      <c r="H38" s="70">
        <f t="shared" si="2"/>
        <v>1.2769531923998044E-2</v>
      </c>
      <c r="I38" s="70">
        <f t="shared" si="3"/>
        <v>2.6029749161453242E-3</v>
      </c>
      <c r="J38" s="70">
        <f t="shared" si="4"/>
        <v>0</v>
      </c>
      <c r="K38" s="70">
        <f t="shared" si="5"/>
        <v>0.61692829999999999</v>
      </c>
      <c r="L38" s="70">
        <f t="shared" si="5"/>
        <v>0</v>
      </c>
      <c r="M38" s="70">
        <f t="shared" si="5"/>
        <v>0</v>
      </c>
      <c r="N38" s="70">
        <f t="shared" si="5"/>
        <v>0</v>
      </c>
      <c r="O38" s="70">
        <f t="shared" si="6"/>
        <v>1.1622919006000001</v>
      </c>
      <c r="P38" s="70">
        <f t="shared" si="6"/>
        <v>0</v>
      </c>
      <c r="Q38" s="70">
        <f t="shared" si="7"/>
        <v>1.7792202006000002</v>
      </c>
      <c r="R38" s="70">
        <f t="shared" si="8"/>
        <v>0</v>
      </c>
      <c r="S38" s="70">
        <f t="shared" si="8"/>
        <v>5.5139323790485495E-3</v>
      </c>
      <c r="T38" s="70">
        <f t="shared" si="8"/>
        <v>4.4868957638644513E-2</v>
      </c>
      <c r="U38" s="70">
        <f t="shared" si="8"/>
        <v>2.2606403749429781E-3</v>
      </c>
      <c r="V38" s="70">
        <f t="shared" si="9"/>
        <v>5.2643530392636043E-2</v>
      </c>
      <c r="W38" s="70">
        <f t="shared" si="10"/>
        <v>3.1366823875911862</v>
      </c>
      <c r="X38" s="70">
        <f t="shared" si="11"/>
        <v>-0.25044539514662756</v>
      </c>
    </row>
    <row r="39" spans="1:24" ht="15" thickBot="1" x14ac:dyDescent="0.4">
      <c r="A39" s="27"/>
      <c r="B39" s="24" t="s">
        <v>148</v>
      </c>
      <c r="C39" s="25" t="s">
        <v>149</v>
      </c>
      <c r="D39" s="72">
        <f t="shared" si="0"/>
        <v>0.24459941118931247</v>
      </c>
      <c r="E39" s="72">
        <f t="shared" si="0"/>
        <v>3.7617945334310855E-3</v>
      </c>
      <c r="F39" s="72">
        <f t="shared" si="0"/>
        <v>5.8634777851580312E-2</v>
      </c>
      <c r="G39" s="72">
        <f t="shared" si="1"/>
        <v>0.30699598357432389</v>
      </c>
      <c r="H39" s="72">
        <f t="shared" si="2"/>
        <v>3.910891938595634E-3</v>
      </c>
      <c r="I39" s="72">
        <f t="shared" si="3"/>
        <v>8.028089029830564E-4</v>
      </c>
      <c r="J39" s="72">
        <f t="shared" si="4"/>
        <v>0</v>
      </c>
      <c r="K39" s="72">
        <f t="shared" si="5"/>
        <v>0.19970831175000001</v>
      </c>
      <c r="L39" s="72">
        <f t="shared" si="5"/>
        <v>0</v>
      </c>
      <c r="M39" s="72">
        <f t="shared" si="5"/>
        <v>0</v>
      </c>
      <c r="N39" s="72">
        <f t="shared" si="5"/>
        <v>0</v>
      </c>
      <c r="O39" s="72">
        <f t="shared" si="6"/>
        <v>0.32244991144999996</v>
      </c>
      <c r="P39" s="72">
        <f t="shared" si="6"/>
        <v>0</v>
      </c>
      <c r="Q39" s="72">
        <f t="shared" si="7"/>
        <v>0.52215822319999994</v>
      </c>
      <c r="R39" s="72">
        <f t="shared" si="8"/>
        <v>0</v>
      </c>
      <c r="S39" s="72">
        <f t="shared" si="8"/>
        <v>1.7226943803502768E-3</v>
      </c>
      <c r="T39" s="72">
        <f t="shared" si="8"/>
        <v>3.4172569664385796E-2</v>
      </c>
      <c r="U39" s="72">
        <f t="shared" si="8"/>
        <v>7.7136946494623662E-4</v>
      </c>
      <c r="V39" s="72">
        <f t="shared" si="9"/>
        <v>3.6666633509682307E-2</v>
      </c>
      <c r="W39" s="72">
        <f t="shared" si="10"/>
        <v>0.87053454112558493</v>
      </c>
      <c r="X39" s="72">
        <f t="shared" si="11"/>
        <v>-9.2576625244216351E-2</v>
      </c>
    </row>
    <row r="40" spans="1:24" ht="15" thickBot="1" x14ac:dyDescent="0.4">
      <c r="A40" s="6"/>
      <c r="B40" s="24" t="s">
        <v>150</v>
      </c>
      <c r="C40" s="25" t="s">
        <v>151</v>
      </c>
      <c r="D40" s="70">
        <f t="shared" si="0"/>
        <v>7.6078913675301403E-3</v>
      </c>
      <c r="E40" s="70">
        <f t="shared" si="0"/>
        <v>3.1970097850439876E-6</v>
      </c>
      <c r="F40" s="70">
        <f t="shared" si="0"/>
        <v>1.0757631103242098E-3</v>
      </c>
      <c r="G40" s="70">
        <f t="shared" si="1"/>
        <v>8.6868514876393948E-3</v>
      </c>
      <c r="H40" s="70">
        <f t="shared" si="2"/>
        <v>3.3237221405343756E-6</v>
      </c>
      <c r="I40" s="70">
        <f t="shared" si="3"/>
        <v>1.1287443721391333E-6</v>
      </c>
      <c r="J40" s="70">
        <f t="shared" si="4"/>
        <v>0</v>
      </c>
      <c r="K40" s="70">
        <f t="shared" si="5"/>
        <v>7.5994041749999994E-3</v>
      </c>
      <c r="L40" s="70">
        <f t="shared" si="5"/>
        <v>0</v>
      </c>
      <c r="M40" s="70">
        <f t="shared" si="5"/>
        <v>0</v>
      </c>
      <c r="N40" s="70">
        <f t="shared" si="5"/>
        <v>0</v>
      </c>
      <c r="O40" s="70">
        <f t="shared" si="6"/>
        <v>4.4184041335E-3</v>
      </c>
      <c r="P40" s="70">
        <f t="shared" si="6"/>
        <v>0</v>
      </c>
      <c r="Q40" s="70">
        <f t="shared" si="7"/>
        <v>1.2017808308499999E-2</v>
      </c>
      <c r="R40" s="70">
        <f t="shared" si="8"/>
        <v>0</v>
      </c>
      <c r="S40" s="70">
        <f t="shared" si="8"/>
        <v>2.9420171802378621E-6</v>
      </c>
      <c r="T40" s="70">
        <f t="shared" si="8"/>
        <v>3.2954307164385795E-6</v>
      </c>
      <c r="U40" s="70">
        <f t="shared" si="8"/>
        <v>1.866530052394917E-7</v>
      </c>
      <c r="V40" s="70">
        <f t="shared" si="9"/>
        <v>6.424100901915933E-6</v>
      </c>
      <c r="W40" s="70">
        <f t="shared" si="10"/>
        <v>2.0715536363553985E-2</v>
      </c>
      <c r="X40" s="70">
        <f t="shared" si="11"/>
        <v>-3.3508595651352236E-3</v>
      </c>
    </row>
    <row r="41" spans="1:24" ht="15" thickBot="1" x14ac:dyDescent="0.4">
      <c r="B41" s="24" t="s">
        <v>152</v>
      </c>
      <c r="C41" s="25" t="s">
        <v>41</v>
      </c>
      <c r="D41" s="72">
        <f t="shared" si="0"/>
        <v>667.3816548077549</v>
      </c>
      <c r="E41" s="72">
        <f t="shared" si="0"/>
        <v>13.90044984121864</v>
      </c>
      <c r="F41" s="72">
        <f t="shared" si="0"/>
        <v>178.54162906158356</v>
      </c>
      <c r="G41" s="72">
        <f t="shared" si="1"/>
        <v>859.82373371055712</v>
      </c>
      <c r="H41" s="72">
        <f t="shared" si="2"/>
        <v>14.451389242049526</v>
      </c>
      <c r="I41" s="72">
        <f t="shared" si="3"/>
        <v>3.273217152394917</v>
      </c>
      <c r="J41" s="72">
        <f t="shared" si="4"/>
        <v>0</v>
      </c>
      <c r="K41" s="72">
        <f t="shared" si="5"/>
        <v>503.21776499999999</v>
      </c>
      <c r="L41" s="72">
        <f t="shared" si="5"/>
        <v>0</v>
      </c>
      <c r="M41" s="72">
        <f t="shared" si="5"/>
        <v>0</v>
      </c>
      <c r="N41" s="72">
        <f t="shared" si="5"/>
        <v>0</v>
      </c>
      <c r="O41" s="72">
        <f t="shared" si="6"/>
        <v>15523.266363500001</v>
      </c>
      <c r="P41" s="72">
        <f t="shared" si="6"/>
        <v>0</v>
      </c>
      <c r="Q41" s="72">
        <f t="shared" si="7"/>
        <v>16026.4841285</v>
      </c>
      <c r="R41" s="72">
        <f t="shared" si="8"/>
        <v>0</v>
      </c>
      <c r="S41" s="72">
        <f t="shared" si="8"/>
        <v>7.0393796294884323</v>
      </c>
      <c r="T41" s="72">
        <f t="shared" si="8"/>
        <v>99.476317830726629</v>
      </c>
      <c r="U41" s="72">
        <f t="shared" si="8"/>
        <v>0.70202951489247323</v>
      </c>
      <c r="V41" s="72">
        <f t="shared" si="9"/>
        <v>107.21772697510754</v>
      </c>
      <c r="W41" s="72">
        <f t="shared" si="10"/>
        <v>17011.250195580109</v>
      </c>
      <c r="X41" s="72">
        <f t="shared" si="11"/>
        <v>-192.93560713750409</v>
      </c>
    </row>
    <row r="42" spans="1:24" ht="15" thickBot="1" x14ac:dyDescent="0.4">
      <c r="B42" s="24" t="s">
        <v>153</v>
      </c>
      <c r="C42" s="25" t="s">
        <v>154</v>
      </c>
      <c r="D42" s="70">
        <f t="shared" si="0"/>
        <v>19.440230326979471</v>
      </c>
      <c r="E42" s="70">
        <f t="shared" si="0"/>
        <v>4.1626236700391006E-2</v>
      </c>
      <c r="F42" s="70">
        <f t="shared" si="0"/>
        <v>3.7455399186217004</v>
      </c>
      <c r="G42" s="70">
        <f t="shared" si="1"/>
        <v>23.227396482301565</v>
      </c>
      <c r="H42" s="70">
        <f t="shared" si="2"/>
        <v>4.3276078427500815E-2</v>
      </c>
      <c r="I42" s="70">
        <f t="shared" si="3"/>
        <v>1.5193582579358095E-2</v>
      </c>
      <c r="J42" s="70">
        <f t="shared" si="4"/>
        <v>0</v>
      </c>
      <c r="K42" s="70">
        <f t="shared" si="5"/>
        <v>14.194387575</v>
      </c>
      <c r="L42" s="70">
        <f t="shared" si="5"/>
        <v>0</v>
      </c>
      <c r="M42" s="70">
        <f t="shared" si="5"/>
        <v>0</v>
      </c>
      <c r="N42" s="70">
        <f t="shared" si="5"/>
        <v>0</v>
      </c>
      <c r="O42" s="70">
        <f t="shared" si="6"/>
        <v>42.334731949999998</v>
      </c>
      <c r="P42" s="70">
        <f t="shared" si="6"/>
        <v>0</v>
      </c>
      <c r="Q42" s="70">
        <f t="shared" si="7"/>
        <v>56.529119524999999</v>
      </c>
      <c r="R42" s="70">
        <f t="shared" si="8"/>
        <v>0</v>
      </c>
      <c r="S42" s="70">
        <f t="shared" si="8"/>
        <v>2.7302594196806775E-2</v>
      </c>
      <c r="T42" s="70">
        <f t="shared" si="8"/>
        <v>0.39616081081133919</v>
      </c>
      <c r="U42" s="70">
        <f t="shared" si="8"/>
        <v>2.0226426665363312E-2</v>
      </c>
      <c r="V42" s="70">
        <f t="shared" si="9"/>
        <v>0.44368983167350928</v>
      </c>
      <c r="W42" s="70">
        <f t="shared" si="10"/>
        <v>80.258675499981933</v>
      </c>
      <c r="X42" s="70">
        <f t="shared" si="11"/>
        <v>-5.452772875773868</v>
      </c>
    </row>
    <row r="43" spans="1:24" ht="15" thickBot="1" x14ac:dyDescent="0.4">
      <c r="B43" s="24" t="s">
        <v>155</v>
      </c>
      <c r="C43" s="25" t="s">
        <v>156</v>
      </c>
      <c r="D43" s="72">
        <f t="shared" si="0"/>
        <v>4.7941098009449334E-6</v>
      </c>
      <c r="E43" s="72">
        <f t="shared" si="0"/>
        <v>7.934845835353535E-8</v>
      </c>
      <c r="F43" s="72">
        <f t="shared" si="0"/>
        <v>1.2711591834082765E-6</v>
      </c>
      <c r="G43" s="72">
        <f t="shared" si="1"/>
        <v>6.1446174427067448E-6</v>
      </c>
      <c r="H43" s="72">
        <f t="shared" si="2"/>
        <v>8.249340778282829E-8</v>
      </c>
      <c r="I43" s="72">
        <f t="shared" si="3"/>
        <v>1.1718042551743239E-8</v>
      </c>
      <c r="J43" s="72">
        <f t="shared" si="4"/>
        <v>0</v>
      </c>
      <c r="K43" s="72">
        <f t="shared" si="5"/>
        <v>3.6665784025000001E-6</v>
      </c>
      <c r="L43" s="72">
        <f t="shared" si="5"/>
        <v>0</v>
      </c>
      <c r="M43" s="72">
        <f t="shared" si="5"/>
        <v>0</v>
      </c>
      <c r="N43" s="72">
        <f t="shared" si="5"/>
        <v>0</v>
      </c>
      <c r="O43" s="72">
        <f t="shared" si="6"/>
        <v>6.8795683767500009E-6</v>
      </c>
      <c r="P43" s="72">
        <f t="shared" si="6"/>
        <v>0</v>
      </c>
      <c r="Q43" s="72">
        <f t="shared" si="7"/>
        <v>1.0546146779250001E-5</v>
      </c>
      <c r="R43" s="72">
        <f t="shared" si="8"/>
        <v>0</v>
      </c>
      <c r="S43" s="72">
        <f t="shared" si="8"/>
        <v>2.9913372944118604E-8</v>
      </c>
      <c r="T43" s="72">
        <f t="shared" si="8"/>
        <v>3.6138962927012057E-7</v>
      </c>
      <c r="U43" s="72">
        <f t="shared" si="8"/>
        <v>5.2174825937927668E-9</v>
      </c>
      <c r="V43" s="72">
        <f t="shared" si="9"/>
        <v>3.9652048480803191E-7</v>
      </c>
      <c r="W43" s="72">
        <f t="shared" si="10"/>
        <v>1.718149615709935E-5</v>
      </c>
      <c r="X43" s="72">
        <f t="shared" si="11"/>
        <v>-1.6295296423134568E-6</v>
      </c>
    </row>
    <row r="44" spans="1:24" ht="15" thickBot="1" x14ac:dyDescent="0.4">
      <c r="B44" s="24" t="s">
        <v>157</v>
      </c>
      <c r="C44" s="25" t="s">
        <v>158</v>
      </c>
      <c r="D44" s="70">
        <f t="shared" si="0"/>
        <v>6.134936715428478</v>
      </c>
      <c r="E44" s="70">
        <f t="shared" si="0"/>
        <v>7.1458423901107862E-2</v>
      </c>
      <c r="F44" s="70">
        <f t="shared" si="0"/>
        <v>2.244942559156077</v>
      </c>
      <c r="G44" s="70">
        <f t="shared" si="1"/>
        <v>8.4513376984856627</v>
      </c>
      <c r="H44" s="70">
        <f t="shared" si="2"/>
        <v>7.4290653757738689E-2</v>
      </c>
      <c r="I44" s="70">
        <f t="shared" si="3"/>
        <v>4.8484640416422288E-2</v>
      </c>
      <c r="J44" s="70">
        <f t="shared" si="4"/>
        <v>0</v>
      </c>
      <c r="K44" s="70">
        <f t="shared" si="5"/>
        <v>7.4409607749999997</v>
      </c>
      <c r="L44" s="70">
        <f t="shared" si="5"/>
        <v>0</v>
      </c>
      <c r="M44" s="70">
        <f t="shared" si="5"/>
        <v>0</v>
      </c>
      <c r="N44" s="70">
        <f t="shared" si="5"/>
        <v>0</v>
      </c>
      <c r="O44" s="70">
        <f t="shared" si="6"/>
        <v>709.83076997499995</v>
      </c>
      <c r="P44" s="70">
        <f t="shared" si="6"/>
        <v>0</v>
      </c>
      <c r="Q44" s="70">
        <f t="shared" si="7"/>
        <v>717.27173074999996</v>
      </c>
      <c r="R44" s="70">
        <f t="shared" si="8"/>
        <v>0</v>
      </c>
      <c r="S44" s="70">
        <f t="shared" si="8"/>
        <v>3.9254159952264583E-2</v>
      </c>
      <c r="T44" s="70">
        <f t="shared" si="8"/>
        <v>0.23364130297491037</v>
      </c>
      <c r="U44" s="70">
        <f t="shared" si="8"/>
        <v>4.7548291824535682E-3</v>
      </c>
      <c r="V44" s="70">
        <f t="shared" si="9"/>
        <v>0.27765029210962849</v>
      </c>
      <c r="W44" s="70">
        <f t="shared" si="10"/>
        <v>726.12349403476946</v>
      </c>
      <c r="X44" s="70">
        <f t="shared" si="11"/>
        <v>-0.94754542150700538</v>
      </c>
    </row>
    <row r="45" spans="1:24" ht="15" thickBot="1" x14ac:dyDescent="0.4">
      <c r="B45" s="24" t="s">
        <v>159</v>
      </c>
      <c r="C45" s="25" t="s">
        <v>160</v>
      </c>
      <c r="D45" s="72">
        <f t="shared" si="0"/>
        <v>3364.6098193222542</v>
      </c>
      <c r="E45" s="72">
        <f t="shared" si="0"/>
        <v>10.848767423851418</v>
      </c>
      <c r="F45" s="72">
        <f t="shared" si="0"/>
        <v>543.67933083903552</v>
      </c>
      <c r="G45" s="72">
        <f t="shared" si="1"/>
        <v>3919.1379175851412</v>
      </c>
      <c r="H45" s="72">
        <f t="shared" si="2"/>
        <v>11.278754410410556</v>
      </c>
      <c r="I45" s="72">
        <f t="shared" si="3"/>
        <v>3.2852290856793744</v>
      </c>
      <c r="J45" s="72">
        <f t="shared" si="4"/>
        <v>0</v>
      </c>
      <c r="K45" s="72">
        <f t="shared" si="5"/>
        <v>3620.3363200000003</v>
      </c>
      <c r="L45" s="72">
        <f t="shared" si="5"/>
        <v>0</v>
      </c>
      <c r="M45" s="72">
        <f t="shared" si="5"/>
        <v>0</v>
      </c>
      <c r="N45" s="72">
        <f t="shared" si="5"/>
        <v>0</v>
      </c>
      <c r="O45" s="72">
        <f t="shared" si="6"/>
        <v>4566.4140894999991</v>
      </c>
      <c r="P45" s="72">
        <f t="shared" si="6"/>
        <v>0</v>
      </c>
      <c r="Q45" s="72">
        <f t="shared" si="7"/>
        <v>8186.7504094999995</v>
      </c>
      <c r="R45" s="72">
        <f t="shared" si="8"/>
        <v>0</v>
      </c>
      <c r="S45" s="72">
        <f t="shared" si="8"/>
        <v>6.1724236153958936</v>
      </c>
      <c r="T45" s="72">
        <f t="shared" si="8"/>
        <v>204.12476224666017</v>
      </c>
      <c r="U45" s="72">
        <f t="shared" si="8"/>
        <v>8.2139434624796355</v>
      </c>
      <c r="V45" s="72">
        <f t="shared" si="9"/>
        <v>218.51112932453572</v>
      </c>
      <c r="W45" s="72">
        <f t="shared" si="10"/>
        <v>12338.963439905767</v>
      </c>
      <c r="X45" s="72">
        <f t="shared" si="11"/>
        <v>-1180.3726264434667</v>
      </c>
    </row>
    <row r="46" spans="1:24" ht="15" thickBot="1" x14ac:dyDescent="0.4">
      <c r="B46" s="24" t="s">
        <v>161</v>
      </c>
      <c r="C46" s="25" t="s">
        <v>162</v>
      </c>
      <c r="D46" s="70">
        <f t="shared" si="0"/>
        <v>1.9290457388400128E-7</v>
      </c>
      <c r="E46" s="70">
        <f t="shared" si="0"/>
        <v>3.5134665800423594E-10</v>
      </c>
      <c r="F46" s="70">
        <f t="shared" si="0"/>
        <v>6.7986568521016629E-8</v>
      </c>
      <c r="G46" s="70">
        <f t="shared" si="1"/>
        <v>2.6124248906302217E-7</v>
      </c>
      <c r="H46" s="70">
        <f t="shared" si="2"/>
        <v>3.6527217332844577E-10</v>
      </c>
      <c r="I46" s="70">
        <f t="shared" si="3"/>
        <v>2.0012847663897036E-10</v>
      </c>
      <c r="J46" s="70">
        <f t="shared" si="4"/>
        <v>0</v>
      </c>
      <c r="K46" s="70">
        <f t="shared" si="5"/>
        <v>1.2570372475000001E-7</v>
      </c>
      <c r="L46" s="70">
        <f t="shared" si="5"/>
        <v>0</v>
      </c>
      <c r="M46" s="70">
        <f t="shared" si="5"/>
        <v>0</v>
      </c>
      <c r="N46" s="70">
        <f t="shared" si="5"/>
        <v>0</v>
      </c>
      <c r="O46" s="70">
        <f t="shared" si="6"/>
        <v>1.3110573633750002E-7</v>
      </c>
      <c r="P46" s="70">
        <f t="shared" si="6"/>
        <v>0</v>
      </c>
      <c r="Q46" s="70">
        <f t="shared" si="7"/>
        <v>2.5680946108750002E-7</v>
      </c>
      <c r="R46" s="70">
        <f t="shared" si="8"/>
        <v>0</v>
      </c>
      <c r="S46" s="70">
        <f t="shared" si="8"/>
        <v>2.5987541113880743E-10</v>
      </c>
      <c r="T46" s="70">
        <f t="shared" si="8"/>
        <v>5.4374173255457805E-8</v>
      </c>
      <c r="U46" s="70">
        <f t="shared" si="8"/>
        <v>2.3214385586999023E-10</v>
      </c>
      <c r="V46" s="70">
        <f t="shared" si="9"/>
        <v>5.4866192522466603E-8</v>
      </c>
      <c r="W46" s="70">
        <f t="shared" si="10"/>
        <v>5.734835433229562E-7</v>
      </c>
      <c r="X46" s="70">
        <f t="shared" si="11"/>
        <v>-1.3212894613310524E-7</v>
      </c>
    </row>
    <row r="47" spans="1:24" ht="15" thickBot="1" x14ac:dyDescent="0.4">
      <c r="B47" s="24" t="s">
        <v>163</v>
      </c>
      <c r="C47" s="25" t="s">
        <v>162</v>
      </c>
      <c r="D47" s="72">
        <f t="shared" ref="D47:F62" si="12">D95*$C$25*$G$27</f>
        <v>3.4779591746985988E-6</v>
      </c>
      <c r="E47" s="72">
        <f t="shared" si="12"/>
        <v>1.1375166560540892E-8</v>
      </c>
      <c r="F47" s="72">
        <f t="shared" si="12"/>
        <v>7.7668287310850443E-7</v>
      </c>
      <c r="G47" s="72">
        <f t="shared" si="1"/>
        <v>4.2660172143676439E-6</v>
      </c>
      <c r="H47" s="72">
        <f t="shared" si="2"/>
        <v>1.1826017279292931E-8</v>
      </c>
      <c r="I47" s="72">
        <f t="shared" si="3"/>
        <v>3.0491547685728251E-9</v>
      </c>
      <c r="J47" s="72">
        <f t="shared" si="4"/>
        <v>0</v>
      </c>
      <c r="K47" s="72">
        <f t="shared" ref="K47:N62" si="13">K95*$G$25*$G$27</f>
        <v>3.5988917975000003E-6</v>
      </c>
      <c r="L47" s="72">
        <f t="shared" si="13"/>
        <v>0</v>
      </c>
      <c r="M47" s="72">
        <f t="shared" si="13"/>
        <v>0</v>
      </c>
      <c r="N47" s="72">
        <f t="shared" si="13"/>
        <v>0</v>
      </c>
      <c r="O47" s="72">
        <f t="shared" ref="O47:P62" si="14">O95*$F$25*$G$27</f>
        <v>3.1757812539999997E-6</v>
      </c>
      <c r="P47" s="72">
        <f t="shared" si="14"/>
        <v>0</v>
      </c>
      <c r="Q47" s="72">
        <f t="shared" si="7"/>
        <v>6.7746730515000005E-6</v>
      </c>
      <c r="R47" s="72">
        <f t="shared" ref="R47:U62" si="15">R95*$H$25*$G$27</f>
        <v>0</v>
      </c>
      <c r="S47" s="72">
        <f t="shared" si="15"/>
        <v>6.1139387233952432E-9</v>
      </c>
      <c r="T47" s="72">
        <f t="shared" si="15"/>
        <v>6.9233018530465945E-8</v>
      </c>
      <c r="U47" s="72">
        <f t="shared" si="15"/>
        <v>8.8609638626914304E-9</v>
      </c>
      <c r="V47" s="72">
        <f t="shared" si="9"/>
        <v>8.420792111655262E-8</v>
      </c>
      <c r="W47" s="72">
        <f t="shared" si="10"/>
        <v>1.1139773359032063E-5</v>
      </c>
      <c r="X47" s="72">
        <f t="shared" si="11"/>
        <v>-2.3116552329097427E-6</v>
      </c>
    </row>
    <row r="48" spans="1:24" ht="15" thickBot="1" x14ac:dyDescent="0.4">
      <c r="B48" s="24" t="s">
        <v>164</v>
      </c>
      <c r="C48" s="25" t="s">
        <v>165</v>
      </c>
      <c r="D48" s="70">
        <f t="shared" si="12"/>
        <v>304.17459542033237</v>
      </c>
      <c r="E48" s="70">
        <f t="shared" si="12"/>
        <v>9.5502803468230706</v>
      </c>
      <c r="F48" s="70">
        <f t="shared" si="12"/>
        <v>728.71828933040081</v>
      </c>
      <c r="G48" s="70">
        <f t="shared" si="1"/>
        <v>1042.4431650975562</v>
      </c>
      <c r="H48" s="70">
        <f t="shared" si="2"/>
        <v>9.9288024138481603</v>
      </c>
      <c r="I48" s="70">
        <f t="shared" si="3"/>
        <v>1.2663534221114372</v>
      </c>
      <c r="J48" s="70">
        <f t="shared" si="4"/>
        <v>0</v>
      </c>
      <c r="K48" s="70">
        <f t="shared" si="13"/>
        <v>434.69310250000001</v>
      </c>
      <c r="L48" s="70">
        <f t="shared" si="13"/>
        <v>0</v>
      </c>
      <c r="M48" s="70">
        <f t="shared" si="13"/>
        <v>0</v>
      </c>
      <c r="N48" s="70">
        <f t="shared" si="13"/>
        <v>0</v>
      </c>
      <c r="O48" s="70">
        <f t="shared" si="14"/>
        <v>689.79917697500002</v>
      </c>
      <c r="P48" s="70">
        <f t="shared" si="14"/>
        <v>0</v>
      </c>
      <c r="Q48" s="70">
        <f t="shared" si="7"/>
        <v>1124.492279475</v>
      </c>
      <c r="R48" s="70">
        <f t="shared" si="15"/>
        <v>0</v>
      </c>
      <c r="S48" s="70">
        <f t="shared" si="15"/>
        <v>3.4378677043988266</v>
      </c>
      <c r="T48" s="70">
        <f t="shared" si="15"/>
        <v>17.134623667481264</v>
      </c>
      <c r="U48" s="70">
        <f t="shared" si="15"/>
        <v>0.81291297041544486</v>
      </c>
      <c r="V48" s="70">
        <f t="shared" si="9"/>
        <v>21.385404342295537</v>
      </c>
      <c r="W48" s="70">
        <f t="shared" si="10"/>
        <v>2199.5160047508116</v>
      </c>
      <c r="X48" s="70">
        <f t="shared" si="11"/>
        <v>-684.27141922450312</v>
      </c>
    </row>
    <row r="49" spans="1:24" ht="15" thickBot="1" x14ac:dyDescent="0.4">
      <c r="B49" s="24" t="s">
        <v>166</v>
      </c>
      <c r="C49" s="25" t="s">
        <v>167</v>
      </c>
      <c r="D49" s="72">
        <f t="shared" si="12"/>
        <v>62.766798217171718</v>
      </c>
      <c r="E49" s="72">
        <f t="shared" si="12"/>
        <v>0.1959229679765396</v>
      </c>
      <c r="F49" s="72">
        <f t="shared" si="12"/>
        <v>60.719870221407625</v>
      </c>
      <c r="G49" s="72">
        <f t="shared" si="1"/>
        <v>123.68259140655589</v>
      </c>
      <c r="H49" s="72">
        <f t="shared" si="2"/>
        <v>0.20368830308895405</v>
      </c>
      <c r="I49" s="72">
        <f t="shared" si="3"/>
        <v>0.11160767180286739</v>
      </c>
      <c r="J49" s="72">
        <f t="shared" si="4"/>
        <v>0</v>
      </c>
      <c r="K49" s="72">
        <f t="shared" si="13"/>
        <v>61.221194749999995</v>
      </c>
      <c r="L49" s="72">
        <f t="shared" si="13"/>
        <v>0</v>
      </c>
      <c r="M49" s="72">
        <f t="shared" si="13"/>
        <v>0</v>
      </c>
      <c r="N49" s="72">
        <f t="shared" si="13"/>
        <v>0</v>
      </c>
      <c r="O49" s="72">
        <f t="shared" si="14"/>
        <v>1263.3172336500002</v>
      </c>
      <c r="P49" s="72">
        <f t="shared" si="14"/>
        <v>0</v>
      </c>
      <c r="Q49" s="72">
        <f t="shared" si="7"/>
        <v>1324.5384284000002</v>
      </c>
      <c r="R49" s="72">
        <f t="shared" si="15"/>
        <v>0</v>
      </c>
      <c r="S49" s="72">
        <f t="shared" si="15"/>
        <v>0.14946115229781687</v>
      </c>
      <c r="T49" s="72">
        <f t="shared" si="15"/>
        <v>1.5024526857901599</v>
      </c>
      <c r="U49" s="72">
        <f t="shared" si="15"/>
        <v>4.9141003431410882E-2</v>
      </c>
      <c r="V49" s="72">
        <f t="shared" si="9"/>
        <v>1.7010548415193876</v>
      </c>
      <c r="W49" s="72">
        <f t="shared" si="10"/>
        <v>1450.2373706229673</v>
      </c>
      <c r="X49" s="72">
        <f t="shared" si="11"/>
        <v>-57.905678112577384</v>
      </c>
    </row>
    <row r="50" spans="1:24" ht="15" thickBot="1" x14ac:dyDescent="0.4">
      <c r="B50" s="24" t="s">
        <v>168</v>
      </c>
      <c r="C50" s="25" t="s">
        <v>167</v>
      </c>
      <c r="D50" s="70">
        <f t="shared" si="12"/>
        <v>0</v>
      </c>
      <c r="E50" s="70">
        <f t="shared" si="12"/>
        <v>0</v>
      </c>
      <c r="F50" s="70">
        <f t="shared" si="12"/>
        <v>40.807324008797657</v>
      </c>
      <c r="G50" s="70">
        <f t="shared" si="1"/>
        <v>40.807324008797657</v>
      </c>
      <c r="H50" s="70">
        <f t="shared" si="2"/>
        <v>0</v>
      </c>
      <c r="I50" s="70">
        <f t="shared" si="3"/>
        <v>0</v>
      </c>
      <c r="J50" s="70">
        <f t="shared" si="4"/>
        <v>0</v>
      </c>
      <c r="K50" s="70">
        <f t="shared" si="13"/>
        <v>2.0601875000000001</v>
      </c>
      <c r="L50" s="70">
        <f t="shared" si="13"/>
        <v>0</v>
      </c>
      <c r="M50" s="70">
        <f t="shared" si="13"/>
        <v>0</v>
      </c>
      <c r="N50" s="70">
        <f t="shared" si="13"/>
        <v>0</v>
      </c>
      <c r="O50" s="70">
        <f t="shared" si="14"/>
        <v>0</v>
      </c>
      <c r="P50" s="70">
        <f t="shared" si="14"/>
        <v>0</v>
      </c>
      <c r="Q50" s="70">
        <f t="shared" si="7"/>
        <v>2.0601875000000001</v>
      </c>
      <c r="R50" s="70">
        <f t="shared" si="15"/>
        <v>0</v>
      </c>
      <c r="S50" s="70">
        <f t="shared" si="15"/>
        <v>0</v>
      </c>
      <c r="T50" s="70">
        <f t="shared" si="15"/>
        <v>0</v>
      </c>
      <c r="U50" s="70">
        <f t="shared" si="15"/>
        <v>0</v>
      </c>
      <c r="V50" s="70">
        <f t="shared" si="9"/>
        <v>0</v>
      </c>
      <c r="W50" s="70">
        <f t="shared" si="10"/>
        <v>42.867511508797655</v>
      </c>
      <c r="X50" s="70">
        <f t="shared" si="11"/>
        <v>-35.709599604757251</v>
      </c>
    </row>
    <row r="51" spans="1:24" ht="15" thickBot="1" x14ac:dyDescent="0.4">
      <c r="B51" s="24" t="s">
        <v>169</v>
      </c>
      <c r="C51" s="25" t="s">
        <v>167</v>
      </c>
      <c r="D51" s="72">
        <f t="shared" si="12"/>
        <v>62.766798217171718</v>
      </c>
      <c r="E51" s="72">
        <f t="shared" si="12"/>
        <v>0.1959229679765396</v>
      </c>
      <c r="F51" s="72">
        <f t="shared" si="12"/>
        <v>101.52719423020528</v>
      </c>
      <c r="G51" s="72">
        <f t="shared" si="1"/>
        <v>164.48991541535355</v>
      </c>
      <c r="H51" s="72">
        <f t="shared" si="2"/>
        <v>0.20368830308895405</v>
      </c>
      <c r="I51" s="72">
        <f t="shared" si="3"/>
        <v>0.11160767180286739</v>
      </c>
      <c r="J51" s="72">
        <f t="shared" si="4"/>
        <v>0</v>
      </c>
      <c r="K51" s="72">
        <f t="shared" si="13"/>
        <v>63.28138225</v>
      </c>
      <c r="L51" s="72">
        <f t="shared" si="13"/>
        <v>0</v>
      </c>
      <c r="M51" s="72">
        <f t="shared" si="13"/>
        <v>0</v>
      </c>
      <c r="N51" s="72">
        <f t="shared" si="13"/>
        <v>0</v>
      </c>
      <c r="O51" s="72">
        <f t="shared" si="14"/>
        <v>1263.3172336500002</v>
      </c>
      <c r="P51" s="72">
        <f t="shared" si="14"/>
        <v>0</v>
      </c>
      <c r="Q51" s="72">
        <f t="shared" si="7"/>
        <v>1326.5986159000001</v>
      </c>
      <c r="R51" s="72">
        <f t="shared" si="15"/>
        <v>0</v>
      </c>
      <c r="S51" s="72">
        <f t="shared" si="15"/>
        <v>0.14946115229781687</v>
      </c>
      <c r="T51" s="72">
        <f t="shared" si="15"/>
        <v>1.5024526857901599</v>
      </c>
      <c r="U51" s="72">
        <f t="shared" si="15"/>
        <v>4.9141003431410882E-2</v>
      </c>
      <c r="V51" s="72">
        <f t="shared" si="9"/>
        <v>1.7010548415193876</v>
      </c>
      <c r="W51" s="72">
        <f t="shared" si="10"/>
        <v>1493.104882131765</v>
      </c>
      <c r="X51" s="72">
        <f t="shared" si="11"/>
        <v>-93.615277717334635</v>
      </c>
    </row>
    <row r="52" spans="1:24" ht="15" thickBot="1" x14ac:dyDescent="0.4">
      <c r="B52" s="24" t="s">
        <v>170</v>
      </c>
      <c r="C52" s="25" t="s">
        <v>167</v>
      </c>
      <c r="D52" s="70">
        <f t="shared" si="12"/>
        <v>667.44066915281849</v>
      </c>
      <c r="E52" s="70">
        <f t="shared" si="12"/>
        <v>13.901011933007492</v>
      </c>
      <c r="F52" s="70">
        <f t="shared" si="12"/>
        <v>178.56437031443465</v>
      </c>
      <c r="G52" s="70">
        <f t="shared" si="1"/>
        <v>859.90605140026059</v>
      </c>
      <c r="H52" s="70">
        <f t="shared" si="2"/>
        <v>14.451973563457152</v>
      </c>
      <c r="I52" s="70">
        <f t="shared" si="3"/>
        <v>3.273355293597263</v>
      </c>
      <c r="J52" s="70">
        <f t="shared" si="4"/>
        <v>0</v>
      </c>
      <c r="K52" s="70">
        <f t="shared" si="13"/>
        <v>503.26596000000001</v>
      </c>
      <c r="L52" s="70">
        <f t="shared" si="13"/>
        <v>0</v>
      </c>
      <c r="M52" s="70">
        <f t="shared" si="13"/>
        <v>0</v>
      </c>
      <c r="N52" s="70">
        <f t="shared" si="13"/>
        <v>0</v>
      </c>
      <c r="O52" s="70">
        <f t="shared" si="14"/>
        <v>15523.307299499998</v>
      </c>
      <c r="P52" s="70">
        <f t="shared" si="14"/>
        <v>0</v>
      </c>
      <c r="Q52" s="70">
        <f t="shared" si="7"/>
        <v>16026.573259499999</v>
      </c>
      <c r="R52" s="70">
        <f t="shared" si="15"/>
        <v>0</v>
      </c>
      <c r="S52" s="70">
        <f t="shared" si="15"/>
        <v>7.0397473003258391</v>
      </c>
      <c r="T52" s="70">
        <f t="shared" si="15"/>
        <v>99.478955392636024</v>
      </c>
      <c r="U52" s="70">
        <f t="shared" si="15"/>
        <v>0.70207266858097106</v>
      </c>
      <c r="V52" s="70">
        <f t="shared" si="9"/>
        <v>107.22077536154283</v>
      </c>
      <c r="W52" s="70">
        <f t="shared" si="10"/>
        <v>17011.425415118858</v>
      </c>
      <c r="X52" s="70">
        <f t="shared" si="11"/>
        <v>-192.97175673183449</v>
      </c>
    </row>
    <row r="53" spans="1:24" ht="15" thickBot="1" x14ac:dyDescent="0.4">
      <c r="B53" s="24" t="s">
        <v>171</v>
      </c>
      <c r="C53" s="25" t="s">
        <v>167</v>
      </c>
      <c r="D53" s="72">
        <f t="shared" si="12"/>
        <v>0</v>
      </c>
      <c r="E53" s="72">
        <f t="shared" si="12"/>
        <v>0</v>
      </c>
      <c r="F53" s="72">
        <f t="shared" si="12"/>
        <v>0</v>
      </c>
      <c r="G53" s="72">
        <f t="shared" si="1"/>
        <v>0</v>
      </c>
      <c r="H53" s="72">
        <f t="shared" si="2"/>
        <v>0</v>
      </c>
      <c r="I53" s="72">
        <f t="shared" si="3"/>
        <v>0</v>
      </c>
      <c r="J53" s="72">
        <f t="shared" si="4"/>
        <v>0</v>
      </c>
      <c r="K53" s="72">
        <f t="shared" si="13"/>
        <v>0</v>
      </c>
      <c r="L53" s="72">
        <f t="shared" si="13"/>
        <v>0</v>
      </c>
      <c r="M53" s="72">
        <f t="shared" si="13"/>
        <v>0</v>
      </c>
      <c r="N53" s="72">
        <f t="shared" si="13"/>
        <v>0</v>
      </c>
      <c r="O53" s="72">
        <f t="shared" si="14"/>
        <v>0</v>
      </c>
      <c r="P53" s="72">
        <f t="shared" si="14"/>
        <v>0</v>
      </c>
      <c r="Q53" s="72">
        <f t="shared" si="7"/>
        <v>0</v>
      </c>
      <c r="R53" s="72">
        <f t="shared" si="15"/>
        <v>0</v>
      </c>
      <c r="S53" s="72">
        <f t="shared" si="15"/>
        <v>0</v>
      </c>
      <c r="T53" s="72">
        <f t="shared" si="15"/>
        <v>0</v>
      </c>
      <c r="U53" s="72">
        <f t="shared" si="15"/>
        <v>0</v>
      </c>
      <c r="V53" s="72">
        <f t="shared" si="9"/>
        <v>0</v>
      </c>
      <c r="W53" s="72">
        <f t="shared" si="10"/>
        <v>0</v>
      </c>
      <c r="X53" s="72">
        <f t="shared" si="11"/>
        <v>0</v>
      </c>
    </row>
    <row r="54" spans="1:24" ht="15" thickBot="1" x14ac:dyDescent="0.4">
      <c r="B54" s="24" t="s">
        <v>172</v>
      </c>
      <c r="C54" s="25" t="s">
        <v>167</v>
      </c>
      <c r="D54" s="70">
        <f t="shared" si="12"/>
        <v>666.86028203486478</v>
      </c>
      <c r="E54" s="70">
        <f t="shared" si="12"/>
        <v>13.899751372482891</v>
      </c>
      <c r="F54" s="70">
        <f t="shared" si="12"/>
        <v>178.39831859074616</v>
      </c>
      <c r="G54" s="70">
        <f t="shared" si="1"/>
        <v>859.15835199809385</v>
      </c>
      <c r="H54" s="70">
        <f t="shared" si="2"/>
        <v>14.450663074503094</v>
      </c>
      <c r="I54" s="70">
        <f t="shared" si="3"/>
        <v>3.2729738615672859</v>
      </c>
      <c r="J54" s="70">
        <f t="shared" si="4"/>
        <v>0</v>
      </c>
      <c r="K54" s="70">
        <f t="shared" si="13"/>
        <v>502.76989999999995</v>
      </c>
      <c r="L54" s="70">
        <f t="shared" si="13"/>
        <v>0</v>
      </c>
      <c r="M54" s="70">
        <f t="shared" si="13"/>
        <v>0</v>
      </c>
      <c r="N54" s="70">
        <f t="shared" si="13"/>
        <v>0</v>
      </c>
      <c r="O54" s="70">
        <f t="shared" si="14"/>
        <v>15522.6303935</v>
      </c>
      <c r="P54" s="70">
        <f t="shared" si="14"/>
        <v>0</v>
      </c>
      <c r="Q54" s="70">
        <f t="shared" si="7"/>
        <v>16025.400293499999</v>
      </c>
      <c r="R54" s="70">
        <f t="shared" si="15"/>
        <v>0</v>
      </c>
      <c r="S54" s="70">
        <f t="shared" si="15"/>
        <v>7.0388739938742253</v>
      </c>
      <c r="T54" s="70">
        <f t="shared" si="15"/>
        <v>99.291125699576412</v>
      </c>
      <c r="U54" s="70">
        <f t="shared" si="15"/>
        <v>0.70193195156565658</v>
      </c>
      <c r="V54" s="70">
        <f t="shared" si="9"/>
        <v>107.03193164501629</v>
      </c>
      <c r="W54" s="70">
        <f t="shared" si="10"/>
        <v>17009.314214079179</v>
      </c>
      <c r="X54" s="70">
        <f t="shared" si="11"/>
        <v>-192.72006804822416</v>
      </c>
    </row>
    <row r="55" spans="1:24" ht="15" thickBot="1" x14ac:dyDescent="0.4">
      <c r="B55" s="24" t="s">
        <v>173</v>
      </c>
      <c r="C55" s="25" t="s">
        <v>30</v>
      </c>
      <c r="D55" s="72">
        <f t="shared" si="12"/>
        <v>0</v>
      </c>
      <c r="E55" s="72">
        <f t="shared" si="12"/>
        <v>0</v>
      </c>
      <c r="F55" s="72">
        <f t="shared" si="12"/>
        <v>0</v>
      </c>
      <c r="G55" s="72">
        <f t="shared" si="1"/>
        <v>0</v>
      </c>
      <c r="H55" s="72">
        <f t="shared" si="2"/>
        <v>0</v>
      </c>
      <c r="I55" s="72">
        <f t="shared" si="3"/>
        <v>0</v>
      </c>
      <c r="J55" s="72">
        <f t="shared" si="4"/>
        <v>0</v>
      </c>
      <c r="K55" s="72">
        <f t="shared" si="13"/>
        <v>0</v>
      </c>
      <c r="L55" s="72">
        <f t="shared" si="13"/>
        <v>0</v>
      </c>
      <c r="M55" s="72">
        <f t="shared" si="13"/>
        <v>0</v>
      </c>
      <c r="N55" s="72">
        <f t="shared" si="13"/>
        <v>0</v>
      </c>
      <c r="O55" s="72">
        <f t="shared" si="14"/>
        <v>0</v>
      </c>
      <c r="P55" s="72">
        <f t="shared" si="14"/>
        <v>0</v>
      </c>
      <c r="Q55" s="72">
        <f t="shared" si="7"/>
        <v>0</v>
      </c>
      <c r="R55" s="72">
        <f t="shared" si="15"/>
        <v>0</v>
      </c>
      <c r="S55" s="72">
        <f t="shared" si="15"/>
        <v>0</v>
      </c>
      <c r="T55" s="72">
        <f t="shared" si="15"/>
        <v>0</v>
      </c>
      <c r="U55" s="72">
        <f t="shared" si="15"/>
        <v>0</v>
      </c>
      <c r="V55" s="72">
        <f t="shared" si="9"/>
        <v>0</v>
      </c>
      <c r="W55" s="72">
        <f t="shared" si="10"/>
        <v>0</v>
      </c>
      <c r="X55" s="72">
        <f t="shared" si="11"/>
        <v>0</v>
      </c>
    </row>
    <row r="56" spans="1:24" ht="15" thickBot="1" x14ac:dyDescent="0.4">
      <c r="B56" s="24" t="s">
        <v>174</v>
      </c>
      <c r="C56" s="25" t="s">
        <v>167</v>
      </c>
      <c r="D56" s="70">
        <f t="shared" si="12"/>
        <v>0</v>
      </c>
      <c r="E56" s="70">
        <f t="shared" si="12"/>
        <v>0</v>
      </c>
      <c r="F56" s="70">
        <f t="shared" si="12"/>
        <v>0</v>
      </c>
      <c r="G56" s="70">
        <f t="shared" si="1"/>
        <v>0</v>
      </c>
      <c r="H56" s="70">
        <f t="shared" si="2"/>
        <v>0</v>
      </c>
      <c r="I56" s="70">
        <f t="shared" si="3"/>
        <v>0</v>
      </c>
      <c r="J56" s="70">
        <f t="shared" si="4"/>
        <v>0</v>
      </c>
      <c r="K56" s="70">
        <f t="shared" si="13"/>
        <v>0</v>
      </c>
      <c r="L56" s="70">
        <f t="shared" si="13"/>
        <v>0</v>
      </c>
      <c r="M56" s="70">
        <f t="shared" si="13"/>
        <v>0</v>
      </c>
      <c r="N56" s="70">
        <f t="shared" si="13"/>
        <v>0</v>
      </c>
      <c r="O56" s="70">
        <f t="shared" si="14"/>
        <v>0</v>
      </c>
      <c r="P56" s="70">
        <f t="shared" si="14"/>
        <v>0</v>
      </c>
      <c r="Q56" s="70">
        <f t="shared" si="7"/>
        <v>0</v>
      </c>
      <c r="R56" s="70">
        <f t="shared" si="15"/>
        <v>0</v>
      </c>
      <c r="S56" s="70">
        <f t="shared" si="15"/>
        <v>0</v>
      </c>
      <c r="T56" s="70">
        <f t="shared" si="15"/>
        <v>0</v>
      </c>
      <c r="U56" s="70">
        <f t="shared" si="15"/>
        <v>0</v>
      </c>
      <c r="V56" s="70">
        <f t="shared" si="9"/>
        <v>0</v>
      </c>
      <c r="W56" s="70">
        <f t="shared" si="10"/>
        <v>0</v>
      </c>
      <c r="X56" s="70">
        <f t="shared" si="11"/>
        <v>0</v>
      </c>
    </row>
    <row r="57" spans="1:24" ht="15" thickBot="1" x14ac:dyDescent="0.4">
      <c r="B57" s="24" t="s">
        <v>175</v>
      </c>
      <c r="C57" s="25" t="s">
        <v>167</v>
      </c>
      <c r="D57" s="72">
        <f t="shared" si="12"/>
        <v>0</v>
      </c>
      <c r="E57" s="72">
        <f t="shared" si="12"/>
        <v>0</v>
      </c>
      <c r="F57" s="72">
        <f t="shared" si="12"/>
        <v>0</v>
      </c>
      <c r="G57" s="72">
        <f t="shared" si="1"/>
        <v>0</v>
      </c>
      <c r="H57" s="72">
        <f t="shared" si="2"/>
        <v>0</v>
      </c>
      <c r="I57" s="72">
        <f t="shared" si="3"/>
        <v>0</v>
      </c>
      <c r="J57" s="72">
        <f t="shared" si="4"/>
        <v>0</v>
      </c>
      <c r="K57" s="72">
        <f t="shared" si="13"/>
        <v>0</v>
      </c>
      <c r="L57" s="72">
        <f t="shared" si="13"/>
        <v>0</v>
      </c>
      <c r="M57" s="72">
        <f t="shared" si="13"/>
        <v>0</v>
      </c>
      <c r="N57" s="72">
        <f t="shared" si="13"/>
        <v>0</v>
      </c>
      <c r="O57" s="72">
        <f t="shared" si="14"/>
        <v>0</v>
      </c>
      <c r="P57" s="72">
        <f t="shared" si="14"/>
        <v>0</v>
      </c>
      <c r="Q57" s="72">
        <f t="shared" si="7"/>
        <v>0</v>
      </c>
      <c r="R57" s="72">
        <f t="shared" si="15"/>
        <v>0</v>
      </c>
      <c r="S57" s="72">
        <f t="shared" si="15"/>
        <v>0</v>
      </c>
      <c r="T57" s="72">
        <f t="shared" si="15"/>
        <v>0</v>
      </c>
      <c r="U57" s="72">
        <f t="shared" si="15"/>
        <v>0</v>
      </c>
      <c r="V57" s="72">
        <f t="shared" si="9"/>
        <v>0</v>
      </c>
      <c r="W57" s="72">
        <f t="shared" si="10"/>
        <v>0</v>
      </c>
      <c r="X57" s="72">
        <f t="shared" si="11"/>
        <v>0</v>
      </c>
    </row>
    <row r="58" spans="1:24" ht="15" thickBot="1" x14ac:dyDescent="0.4">
      <c r="B58" s="24" t="s">
        <v>176</v>
      </c>
      <c r="C58" s="25" t="s">
        <v>42</v>
      </c>
      <c r="D58" s="70">
        <f t="shared" si="12"/>
        <v>0.47140275993320296</v>
      </c>
      <c r="E58" s="70">
        <f t="shared" si="12"/>
        <v>1.4213436875008148E-3</v>
      </c>
      <c r="F58" s="70">
        <f t="shared" si="12"/>
        <v>9.5618886184587817E-2</v>
      </c>
      <c r="G58" s="70">
        <f t="shared" si="1"/>
        <v>0.56844298980529162</v>
      </c>
      <c r="H58" s="70">
        <f t="shared" si="2"/>
        <v>1.4776781461665037E-3</v>
      </c>
      <c r="I58" s="70">
        <f t="shared" si="3"/>
        <v>7.9410583080971001E-4</v>
      </c>
      <c r="J58" s="70">
        <f t="shared" si="4"/>
        <v>0</v>
      </c>
      <c r="K58" s="70">
        <f t="shared" si="13"/>
        <v>0.35200361074999997</v>
      </c>
      <c r="L58" s="70">
        <f t="shared" si="13"/>
        <v>0</v>
      </c>
      <c r="M58" s="70">
        <f t="shared" si="13"/>
        <v>0</v>
      </c>
      <c r="N58" s="70">
        <f t="shared" si="13"/>
        <v>0</v>
      </c>
      <c r="O58" s="70">
        <f t="shared" si="14"/>
        <v>4.5543450967499997</v>
      </c>
      <c r="P58" s="70">
        <f t="shared" si="14"/>
        <v>0</v>
      </c>
      <c r="Q58" s="70">
        <f t="shared" si="7"/>
        <v>4.9063487074999994</v>
      </c>
      <c r="R58" s="70">
        <f t="shared" si="15"/>
        <v>0</v>
      </c>
      <c r="S58" s="70">
        <f t="shared" si="15"/>
        <v>9.9064037794069728E-4</v>
      </c>
      <c r="T58" s="70">
        <f t="shared" si="15"/>
        <v>1.168690855925383E-2</v>
      </c>
      <c r="U58" s="70">
        <f t="shared" si="15"/>
        <v>1.928749343923102E-3</v>
      </c>
      <c r="V58" s="70">
        <f t="shared" si="9"/>
        <v>1.4606298281117629E-2</v>
      </c>
      <c r="W58" s="70">
        <f t="shared" si="10"/>
        <v>5.4916697795633853</v>
      </c>
      <c r="X58" s="70">
        <f t="shared" si="11"/>
        <v>-0.14796071654415119</v>
      </c>
    </row>
    <row r="59" spans="1:24" ht="18" customHeight="1" thickBot="1" x14ac:dyDescent="0.4">
      <c r="B59" s="24" t="s">
        <v>75</v>
      </c>
      <c r="C59" s="25" t="s">
        <v>30</v>
      </c>
      <c r="D59" s="72">
        <f t="shared" si="12"/>
        <v>8.8772380607363957</v>
      </c>
      <c r="E59" s="72">
        <f t="shared" si="12"/>
        <v>1.0051564601368523E-2</v>
      </c>
      <c r="F59" s="72">
        <f t="shared" si="12"/>
        <v>2.1814200121212122</v>
      </c>
      <c r="G59" s="72">
        <f t="shared" si="1"/>
        <v>11.068709637458976</v>
      </c>
      <c r="H59" s="72">
        <f t="shared" si="2"/>
        <v>1.0449954831231673E-2</v>
      </c>
      <c r="I59" s="72">
        <f t="shared" si="3"/>
        <v>7.614275149478658E-3</v>
      </c>
      <c r="J59" s="72">
        <f t="shared" si="4"/>
        <v>0</v>
      </c>
      <c r="K59" s="72">
        <f t="shared" si="13"/>
        <v>5.7717681750000001</v>
      </c>
      <c r="L59" s="72">
        <f t="shared" si="13"/>
        <v>0</v>
      </c>
      <c r="M59" s="72">
        <f t="shared" si="13"/>
        <v>0</v>
      </c>
      <c r="N59" s="72">
        <f t="shared" si="13"/>
        <v>0</v>
      </c>
      <c r="O59" s="72">
        <f t="shared" si="14"/>
        <v>6.0023056934999994</v>
      </c>
      <c r="P59" s="72">
        <f t="shared" si="14"/>
        <v>0</v>
      </c>
      <c r="Q59" s="72">
        <f t="shared" si="7"/>
        <v>11.7740738685</v>
      </c>
      <c r="R59" s="72">
        <f t="shared" si="15"/>
        <v>0</v>
      </c>
      <c r="S59" s="72">
        <f t="shared" si="15"/>
        <v>7.1721213280058656E-3</v>
      </c>
      <c r="T59" s="72">
        <f t="shared" si="15"/>
        <v>7.3217615945747813E-2</v>
      </c>
      <c r="U59" s="72">
        <f t="shared" si="15"/>
        <v>0.3731376475806451</v>
      </c>
      <c r="V59" s="72">
        <f t="shared" si="9"/>
        <v>0.45352738485439881</v>
      </c>
      <c r="W59" s="72">
        <f t="shared" si="10"/>
        <v>23.314375120794086</v>
      </c>
      <c r="X59" s="72">
        <f t="shared" si="11"/>
        <v>-5.7213864148419677</v>
      </c>
    </row>
    <row r="60" spans="1:24" ht="15" thickBot="1" x14ac:dyDescent="0.4">
      <c r="B60" s="24" t="s">
        <v>76</v>
      </c>
      <c r="C60" s="25" t="s">
        <v>30</v>
      </c>
      <c r="D60" s="70">
        <f t="shared" si="12"/>
        <v>204.34233022971654</v>
      </c>
      <c r="E60" s="70">
        <f t="shared" si="12"/>
        <v>0.79460144545291622</v>
      </c>
      <c r="F60" s="70">
        <f t="shared" si="12"/>
        <v>22.454647787715867</v>
      </c>
      <c r="G60" s="70">
        <f t="shared" si="1"/>
        <v>227.59157946288531</v>
      </c>
      <c r="H60" s="70">
        <f t="shared" si="2"/>
        <v>0.82609518727272735</v>
      </c>
      <c r="I60" s="70">
        <f t="shared" si="3"/>
        <v>0.15641522982306941</v>
      </c>
      <c r="J60" s="70">
        <f t="shared" si="4"/>
        <v>0</v>
      </c>
      <c r="K60" s="70">
        <f t="shared" si="13"/>
        <v>353.90133350000002</v>
      </c>
      <c r="L60" s="70">
        <f t="shared" si="13"/>
        <v>0</v>
      </c>
      <c r="M60" s="70">
        <f t="shared" si="13"/>
        <v>0</v>
      </c>
      <c r="N60" s="70">
        <f t="shared" si="13"/>
        <v>0</v>
      </c>
      <c r="O60" s="70">
        <f t="shared" si="14"/>
        <v>104.54724353500001</v>
      </c>
      <c r="P60" s="70">
        <f t="shared" si="14"/>
        <v>0</v>
      </c>
      <c r="Q60" s="70">
        <f t="shared" si="7"/>
        <v>458.44857703500003</v>
      </c>
      <c r="R60" s="70">
        <f t="shared" si="15"/>
        <v>0</v>
      </c>
      <c r="S60" s="70">
        <f t="shared" si="15"/>
        <v>0.29167759774030633</v>
      </c>
      <c r="T60" s="70">
        <f t="shared" si="15"/>
        <v>7.9146369947865756</v>
      </c>
      <c r="U60" s="70">
        <f t="shared" si="15"/>
        <v>0.95185789697784284</v>
      </c>
      <c r="V60" s="70">
        <f t="shared" si="9"/>
        <v>9.1581724895047252</v>
      </c>
      <c r="W60" s="70">
        <f t="shared" si="10"/>
        <v>696.18083940448582</v>
      </c>
      <c r="X60" s="70">
        <f t="shared" si="11"/>
        <v>-56.462162532746831</v>
      </c>
    </row>
    <row r="61" spans="1:24" ht="15.75" customHeight="1" thickBot="1" x14ac:dyDescent="0.4">
      <c r="A61" s="27"/>
      <c r="B61" s="24" t="s">
        <v>77</v>
      </c>
      <c r="C61" s="25" t="s">
        <v>30</v>
      </c>
      <c r="D61" s="72">
        <f t="shared" si="12"/>
        <v>4.3449910517758226E-3</v>
      </c>
      <c r="E61" s="72">
        <f t="shared" si="12"/>
        <v>9.400810683756924E-5</v>
      </c>
      <c r="F61" s="72">
        <f t="shared" si="12"/>
        <v>7.8768300588791132E-4</v>
      </c>
      <c r="G61" s="72">
        <f t="shared" si="1"/>
        <v>5.2266821645013039E-3</v>
      </c>
      <c r="H61" s="72">
        <f t="shared" si="2"/>
        <v>9.7734083809547094E-5</v>
      </c>
      <c r="I61" s="72">
        <f t="shared" si="3"/>
        <v>2.6354830872108178E-5</v>
      </c>
      <c r="J61" s="72">
        <f t="shared" si="4"/>
        <v>0</v>
      </c>
      <c r="K61" s="72">
        <f t="shared" si="13"/>
        <v>7.9010003250000009E-3</v>
      </c>
      <c r="L61" s="72">
        <f t="shared" si="13"/>
        <v>0</v>
      </c>
      <c r="M61" s="72">
        <f t="shared" si="13"/>
        <v>0</v>
      </c>
      <c r="N61" s="72">
        <f t="shared" si="13"/>
        <v>0</v>
      </c>
      <c r="O61" s="72">
        <f t="shared" si="14"/>
        <v>0.20564327524999998</v>
      </c>
      <c r="P61" s="72">
        <f t="shared" si="14"/>
        <v>0</v>
      </c>
      <c r="Q61" s="72">
        <f t="shared" si="7"/>
        <v>0.21354427557499997</v>
      </c>
      <c r="R61" s="72">
        <f t="shared" si="15"/>
        <v>0</v>
      </c>
      <c r="S61" s="72">
        <f t="shared" si="15"/>
        <v>4.6450245691430434E-5</v>
      </c>
      <c r="T61" s="72">
        <f t="shared" si="15"/>
        <v>9.5087005506190928E-5</v>
      </c>
      <c r="U61" s="72">
        <f t="shared" si="15"/>
        <v>3.2198383685402409E-6</v>
      </c>
      <c r="V61" s="72">
        <f t="shared" si="9"/>
        <v>1.4475708956616161E-4</v>
      </c>
      <c r="W61" s="72">
        <f t="shared" si="10"/>
        <v>0.2190398037437491</v>
      </c>
      <c r="X61" s="72">
        <f t="shared" si="11"/>
        <v>-4.3743925454056698E-4</v>
      </c>
    </row>
    <row r="62" spans="1:24" ht="15.75" customHeight="1" thickBot="1" x14ac:dyDescent="0.4">
      <c r="A62" s="6"/>
      <c r="B62" s="24" t="s">
        <v>78</v>
      </c>
      <c r="C62" s="25" t="s">
        <v>30</v>
      </c>
      <c r="D62" s="70">
        <f t="shared" si="12"/>
        <v>0</v>
      </c>
      <c r="E62" s="70">
        <f t="shared" si="12"/>
        <v>0</v>
      </c>
      <c r="F62" s="70">
        <f t="shared" si="12"/>
        <v>0</v>
      </c>
      <c r="G62" s="70">
        <f t="shared" si="1"/>
        <v>0</v>
      </c>
      <c r="H62" s="70">
        <f t="shared" si="2"/>
        <v>0</v>
      </c>
      <c r="I62" s="70">
        <f t="shared" si="3"/>
        <v>0</v>
      </c>
      <c r="J62" s="70">
        <f t="shared" si="4"/>
        <v>0</v>
      </c>
      <c r="K62" s="70">
        <f t="shared" si="13"/>
        <v>0</v>
      </c>
      <c r="L62" s="70">
        <f t="shared" si="13"/>
        <v>0</v>
      </c>
      <c r="M62" s="70">
        <f t="shared" si="13"/>
        <v>0</v>
      </c>
      <c r="N62" s="70">
        <f t="shared" si="13"/>
        <v>0</v>
      </c>
      <c r="O62" s="70">
        <f t="shared" si="14"/>
        <v>0</v>
      </c>
      <c r="P62" s="70">
        <f t="shared" si="14"/>
        <v>0</v>
      </c>
      <c r="Q62" s="70">
        <f t="shared" si="7"/>
        <v>0</v>
      </c>
      <c r="R62" s="70">
        <f t="shared" si="15"/>
        <v>0</v>
      </c>
      <c r="S62" s="70">
        <f t="shared" si="15"/>
        <v>0</v>
      </c>
      <c r="T62" s="70">
        <f t="shared" si="15"/>
        <v>0</v>
      </c>
      <c r="U62" s="70">
        <f t="shared" si="15"/>
        <v>0</v>
      </c>
      <c r="V62" s="70">
        <f t="shared" si="9"/>
        <v>0</v>
      </c>
      <c r="W62" s="70">
        <f t="shared" si="10"/>
        <v>0</v>
      </c>
      <c r="X62" s="70">
        <f t="shared" si="11"/>
        <v>0</v>
      </c>
    </row>
    <row r="63" spans="1:24" ht="15.75" customHeight="1" thickBot="1" x14ac:dyDescent="0.4">
      <c r="B63" s="24" t="s">
        <v>177</v>
      </c>
      <c r="C63" s="25" t="s">
        <v>30</v>
      </c>
      <c r="D63" s="72">
        <f t="shared" ref="D63:U73" si="16">D111*$C$25*$G$27</f>
        <v>0</v>
      </c>
      <c r="E63" s="72">
        <f t="shared" si="16"/>
        <v>0</v>
      </c>
      <c r="F63" s="72">
        <f t="shared" si="16"/>
        <v>2.4586727573150866</v>
      </c>
      <c r="G63" s="72">
        <f t="shared" si="1"/>
        <v>2.4586727573150866</v>
      </c>
      <c r="H63" s="72">
        <f t="shared" si="2"/>
        <v>0</v>
      </c>
      <c r="I63" s="72">
        <f t="shared" si="3"/>
        <v>2.8706165268817205</v>
      </c>
      <c r="J63" s="72">
        <f t="shared" si="4"/>
        <v>0</v>
      </c>
      <c r="K63" s="72">
        <f t="shared" ref="K63:N75" si="17">K111*$G$25*$G$27</f>
        <v>3.2904137499999999</v>
      </c>
      <c r="L63" s="72">
        <f t="shared" si="17"/>
        <v>0</v>
      </c>
      <c r="M63" s="72">
        <f t="shared" si="17"/>
        <v>0</v>
      </c>
      <c r="N63" s="72">
        <f t="shared" si="17"/>
        <v>0</v>
      </c>
      <c r="O63" s="72">
        <f t="shared" ref="O63:P66" si="18">O111*$F$25*$G$27</f>
        <v>0</v>
      </c>
      <c r="P63" s="72">
        <f t="shared" si="18"/>
        <v>0</v>
      </c>
      <c r="Q63" s="72">
        <f t="shared" si="7"/>
        <v>3.2904137499999999</v>
      </c>
      <c r="R63" s="72">
        <f t="shared" ref="R63:U66" si="19">R111*$H$25*$G$27</f>
        <v>0</v>
      </c>
      <c r="S63" s="72">
        <f t="shared" si="19"/>
        <v>0</v>
      </c>
      <c r="T63" s="72">
        <f t="shared" si="19"/>
        <v>6.9648174303519061</v>
      </c>
      <c r="U63" s="72">
        <f t="shared" si="19"/>
        <v>0</v>
      </c>
      <c r="V63" s="72">
        <f t="shared" si="9"/>
        <v>6.9648174303519061</v>
      </c>
      <c r="W63" s="72">
        <f t="shared" si="10"/>
        <v>15.584520464548714</v>
      </c>
      <c r="X63" s="72">
        <f t="shared" si="11"/>
        <v>0</v>
      </c>
    </row>
    <row r="64" spans="1:24" ht="15.75" customHeight="1" thickBot="1" x14ac:dyDescent="0.4">
      <c r="B64" s="24" t="s">
        <v>178</v>
      </c>
      <c r="C64" s="25" t="s">
        <v>30</v>
      </c>
      <c r="D64" s="70">
        <f t="shared" si="16"/>
        <v>0</v>
      </c>
      <c r="E64" s="70">
        <f t="shared" si="16"/>
        <v>0</v>
      </c>
      <c r="F64" s="70">
        <f t="shared" si="16"/>
        <v>0</v>
      </c>
      <c r="G64" s="70">
        <f t="shared" si="1"/>
        <v>0</v>
      </c>
      <c r="H64" s="70">
        <f t="shared" si="2"/>
        <v>0</v>
      </c>
      <c r="I64" s="70">
        <f t="shared" si="3"/>
        <v>0</v>
      </c>
      <c r="J64" s="70">
        <f t="shared" si="4"/>
        <v>0</v>
      </c>
      <c r="K64" s="70">
        <f t="shared" si="17"/>
        <v>0</v>
      </c>
      <c r="L64" s="70">
        <f t="shared" si="17"/>
        <v>0</v>
      </c>
      <c r="M64" s="70">
        <f t="shared" si="17"/>
        <v>0</v>
      </c>
      <c r="N64" s="70">
        <f t="shared" si="17"/>
        <v>0</v>
      </c>
      <c r="O64" s="70">
        <f t="shared" si="18"/>
        <v>0</v>
      </c>
      <c r="P64" s="70">
        <f t="shared" si="18"/>
        <v>0</v>
      </c>
      <c r="Q64" s="70">
        <f t="shared" si="7"/>
        <v>0</v>
      </c>
      <c r="R64" s="70">
        <f t="shared" si="19"/>
        <v>0</v>
      </c>
      <c r="S64" s="70">
        <f t="shared" si="19"/>
        <v>0</v>
      </c>
      <c r="T64" s="70">
        <f t="shared" si="19"/>
        <v>0</v>
      </c>
      <c r="U64" s="70">
        <f t="shared" si="19"/>
        <v>0</v>
      </c>
      <c r="V64" s="70">
        <f t="shared" si="9"/>
        <v>0</v>
      </c>
      <c r="W64" s="70">
        <f t="shared" si="10"/>
        <v>0</v>
      </c>
      <c r="X64" s="70">
        <f t="shared" si="11"/>
        <v>0</v>
      </c>
    </row>
    <row r="65" spans="1:24" ht="15.75" customHeight="1" thickBot="1" x14ac:dyDescent="0.4">
      <c r="B65" s="24" t="s">
        <v>79</v>
      </c>
      <c r="C65" s="25" t="s">
        <v>41</v>
      </c>
      <c r="D65" s="72">
        <f t="shared" si="16"/>
        <v>0</v>
      </c>
      <c r="E65" s="72">
        <f t="shared" si="16"/>
        <v>0</v>
      </c>
      <c r="F65" s="72">
        <f t="shared" si="16"/>
        <v>0</v>
      </c>
      <c r="G65" s="72">
        <f t="shared" si="1"/>
        <v>0</v>
      </c>
      <c r="H65" s="72">
        <f t="shared" si="2"/>
        <v>0</v>
      </c>
      <c r="I65" s="72">
        <f t="shared" si="3"/>
        <v>0</v>
      </c>
      <c r="J65" s="72">
        <f t="shared" si="4"/>
        <v>0</v>
      </c>
      <c r="K65" s="72">
        <f t="shared" si="17"/>
        <v>0</v>
      </c>
      <c r="L65" s="72">
        <f t="shared" si="17"/>
        <v>0</v>
      </c>
      <c r="M65" s="72">
        <f t="shared" si="17"/>
        <v>0</v>
      </c>
      <c r="N65" s="72">
        <f t="shared" si="17"/>
        <v>0</v>
      </c>
      <c r="O65" s="72">
        <f t="shared" si="18"/>
        <v>0</v>
      </c>
      <c r="P65" s="72">
        <f t="shared" si="18"/>
        <v>0</v>
      </c>
      <c r="Q65" s="72">
        <f t="shared" si="7"/>
        <v>0</v>
      </c>
      <c r="R65" s="72">
        <f t="shared" si="19"/>
        <v>0</v>
      </c>
      <c r="S65" s="72">
        <f t="shared" si="19"/>
        <v>0</v>
      </c>
      <c r="T65" s="72">
        <f t="shared" si="19"/>
        <v>0</v>
      </c>
      <c r="U65" s="72">
        <f t="shared" si="19"/>
        <v>0</v>
      </c>
      <c r="V65" s="72">
        <f t="shared" si="9"/>
        <v>0</v>
      </c>
      <c r="W65" s="72">
        <f t="shared" si="10"/>
        <v>0</v>
      </c>
      <c r="X65" s="72">
        <f t="shared" si="11"/>
        <v>0</v>
      </c>
    </row>
    <row r="66" spans="1:24" ht="15.75" customHeight="1" thickBot="1" x14ac:dyDescent="0.4">
      <c r="B66" s="24" t="s">
        <v>179</v>
      </c>
      <c r="C66" s="25" t="s">
        <v>167</v>
      </c>
      <c r="D66" s="70">
        <f t="shared" si="16"/>
        <v>729.45040241772563</v>
      </c>
      <c r="E66" s="70">
        <f t="shared" si="16"/>
        <v>14.095468875268818</v>
      </c>
      <c r="F66" s="70">
        <f t="shared" si="16"/>
        <v>279.90542677256434</v>
      </c>
      <c r="G66" s="70">
        <f t="shared" si="1"/>
        <v>1023.4512980655588</v>
      </c>
      <c r="H66" s="70">
        <f t="shared" si="2"/>
        <v>14.654137832111434</v>
      </c>
      <c r="I66" s="70">
        <f t="shared" si="3"/>
        <v>3.3845180307592049</v>
      </c>
      <c r="J66" s="70">
        <f t="shared" si="4"/>
        <v>0</v>
      </c>
      <c r="K66" s="70">
        <f t="shared" si="17"/>
        <v>565.93093499999998</v>
      </c>
      <c r="L66" s="70">
        <f t="shared" si="17"/>
        <v>0</v>
      </c>
      <c r="M66" s="70">
        <f t="shared" si="17"/>
        <v>0</v>
      </c>
      <c r="N66" s="70">
        <f t="shared" si="17"/>
        <v>0</v>
      </c>
      <c r="O66" s="70">
        <f t="shared" si="18"/>
        <v>16785.657493250001</v>
      </c>
      <c r="P66" s="70">
        <f t="shared" si="18"/>
        <v>0</v>
      </c>
      <c r="Q66" s="70">
        <f t="shared" si="7"/>
        <v>17351.588428250001</v>
      </c>
      <c r="R66" s="70">
        <f t="shared" si="19"/>
        <v>0</v>
      </c>
      <c r="S66" s="70">
        <f t="shared" si="19"/>
        <v>7.188232861697621</v>
      </c>
      <c r="T66" s="70">
        <f t="shared" si="19"/>
        <v>100.70991876767677</v>
      </c>
      <c r="U66" s="70">
        <f t="shared" si="19"/>
        <v>0.75103816740795049</v>
      </c>
      <c r="V66" s="70">
        <f t="shared" si="9"/>
        <v>108.64918979678234</v>
      </c>
      <c r="W66" s="70">
        <f t="shared" si="10"/>
        <v>18501.727571975214</v>
      </c>
      <c r="X66" s="70">
        <f t="shared" si="11"/>
        <v>-286.25847539100681</v>
      </c>
    </row>
    <row r="67" spans="1:24" ht="15.75" customHeight="1" thickBot="1" x14ac:dyDescent="0.4">
      <c r="B67" s="24" t="s">
        <v>180</v>
      </c>
      <c r="C67" s="25" t="s">
        <v>30</v>
      </c>
      <c r="D67" s="72">
        <f t="shared" si="16"/>
        <v>0</v>
      </c>
      <c r="E67" s="72">
        <f t="shared" si="16"/>
        <v>0</v>
      </c>
      <c r="F67" s="72">
        <f t="shared" si="16"/>
        <v>0</v>
      </c>
      <c r="G67" s="72">
        <f t="shared" si="1"/>
        <v>0</v>
      </c>
      <c r="H67" s="72">
        <f t="shared" si="16"/>
        <v>0</v>
      </c>
      <c r="I67" s="72">
        <f t="shared" si="16"/>
        <v>0</v>
      </c>
      <c r="J67" s="72">
        <f t="shared" si="16"/>
        <v>0</v>
      </c>
      <c r="K67" s="72">
        <f t="shared" si="17"/>
        <v>0</v>
      </c>
      <c r="L67" s="72">
        <f t="shared" si="16"/>
        <v>0</v>
      </c>
      <c r="M67" s="72">
        <f t="shared" si="16"/>
        <v>0</v>
      </c>
      <c r="N67" s="72">
        <f t="shared" si="16"/>
        <v>0</v>
      </c>
      <c r="O67" s="72">
        <f t="shared" si="16"/>
        <v>0</v>
      </c>
      <c r="P67" s="72">
        <f t="shared" si="16"/>
        <v>0</v>
      </c>
      <c r="Q67" s="72">
        <f t="shared" si="7"/>
        <v>0</v>
      </c>
      <c r="R67" s="72">
        <f t="shared" si="16"/>
        <v>0</v>
      </c>
      <c r="S67" s="72">
        <f t="shared" si="16"/>
        <v>0</v>
      </c>
      <c r="T67" s="72">
        <f t="shared" si="16"/>
        <v>0</v>
      </c>
      <c r="U67" s="72">
        <f t="shared" si="16"/>
        <v>0</v>
      </c>
      <c r="V67" s="72">
        <f t="shared" si="9"/>
        <v>0</v>
      </c>
      <c r="W67" s="72">
        <f t="shared" si="10"/>
        <v>0</v>
      </c>
      <c r="X67" s="72">
        <f t="shared" ref="X67:X68" si="20">X115*$C$25*$G$27</f>
        <v>0</v>
      </c>
    </row>
    <row r="68" spans="1:24" ht="15.75" customHeight="1" thickBot="1" x14ac:dyDescent="0.4">
      <c r="B68" s="24" t="s">
        <v>181</v>
      </c>
      <c r="C68" s="25" t="s">
        <v>30</v>
      </c>
      <c r="D68" s="70">
        <f t="shared" si="16"/>
        <v>0</v>
      </c>
      <c r="E68" s="70">
        <f t="shared" si="16"/>
        <v>0</v>
      </c>
      <c r="F68" s="70">
        <f t="shared" si="16"/>
        <v>0</v>
      </c>
      <c r="G68" s="70">
        <f t="shared" si="1"/>
        <v>0</v>
      </c>
      <c r="H68" s="70">
        <f t="shared" si="16"/>
        <v>0</v>
      </c>
      <c r="I68" s="70">
        <f t="shared" si="16"/>
        <v>0</v>
      </c>
      <c r="J68" s="70">
        <f t="shared" si="16"/>
        <v>0</v>
      </c>
      <c r="K68" s="70">
        <f t="shared" si="17"/>
        <v>0</v>
      </c>
      <c r="L68" s="70">
        <f t="shared" si="16"/>
        <v>0</v>
      </c>
      <c r="M68" s="70">
        <f t="shared" si="16"/>
        <v>0</v>
      </c>
      <c r="N68" s="70">
        <f t="shared" si="16"/>
        <v>0</v>
      </c>
      <c r="O68" s="70">
        <f t="shared" si="16"/>
        <v>0</v>
      </c>
      <c r="P68" s="70">
        <f t="shared" si="16"/>
        <v>0</v>
      </c>
      <c r="Q68" s="70">
        <f t="shared" si="7"/>
        <v>0</v>
      </c>
      <c r="R68" s="70">
        <f t="shared" si="16"/>
        <v>0</v>
      </c>
      <c r="S68" s="70">
        <f t="shared" si="16"/>
        <v>0</v>
      </c>
      <c r="T68" s="70">
        <f t="shared" si="16"/>
        <v>0</v>
      </c>
      <c r="U68" s="70">
        <f t="shared" si="16"/>
        <v>0</v>
      </c>
      <c r="V68" s="70">
        <f t="shared" si="9"/>
        <v>0</v>
      </c>
      <c r="W68" s="70">
        <f t="shared" si="10"/>
        <v>0</v>
      </c>
      <c r="X68" s="70">
        <f t="shared" si="20"/>
        <v>0</v>
      </c>
    </row>
    <row r="69" spans="1:24" ht="15.75" customHeight="1" thickBot="1" x14ac:dyDescent="0.4">
      <c r="B69" s="24" t="s">
        <v>182</v>
      </c>
      <c r="C69" s="25" t="s">
        <v>134</v>
      </c>
      <c r="D69" s="72">
        <f t="shared" si="16"/>
        <v>51.952932000488751</v>
      </c>
      <c r="E69" s="72">
        <f t="shared" si="16"/>
        <v>0.90998278205278593</v>
      </c>
      <c r="F69" s="72">
        <f t="shared" si="16"/>
        <v>11.998786582062561</v>
      </c>
      <c r="G69" s="72">
        <f t="shared" si="1"/>
        <v>64.861701364604102</v>
      </c>
      <c r="H69" s="72">
        <f>H117*$D$25*$G$27</f>
        <v>0.94604963280221566</v>
      </c>
      <c r="I69" s="72">
        <f>I117*$E$25*$G$27</f>
        <v>0.1749898246811665</v>
      </c>
      <c r="J69" s="72">
        <f t="shared" ref="J69:J73" si="21">J117*$F$25*$G$27</f>
        <v>0</v>
      </c>
      <c r="K69" s="72">
        <f t="shared" si="17"/>
        <v>42.275787000000001</v>
      </c>
      <c r="L69" s="72">
        <f t="shared" si="17"/>
        <v>0</v>
      </c>
      <c r="M69" s="72">
        <f t="shared" si="17"/>
        <v>0</v>
      </c>
      <c r="N69" s="72">
        <f t="shared" si="17"/>
        <v>0</v>
      </c>
      <c r="O69" s="72">
        <f t="shared" ref="O69:P73" si="22">O117*$F$25*$G$27</f>
        <v>110.81238685750002</v>
      </c>
      <c r="P69" s="72">
        <f t="shared" si="22"/>
        <v>0</v>
      </c>
      <c r="Q69" s="72">
        <f t="shared" si="7"/>
        <v>153.08817385750001</v>
      </c>
      <c r="R69" s="72">
        <f t="shared" ref="R69:U73" si="23">R117*$H$25*$G$27</f>
        <v>0</v>
      </c>
      <c r="S69" s="72">
        <f t="shared" si="23"/>
        <v>0.46814615606875204</v>
      </c>
      <c r="T69" s="72">
        <f t="shared" si="23"/>
        <v>7.9088664680351908</v>
      </c>
      <c r="U69" s="72">
        <f t="shared" si="23"/>
        <v>0.76135154610785261</v>
      </c>
      <c r="V69" s="72">
        <f t="shared" si="9"/>
        <v>9.1383641702117941</v>
      </c>
      <c r="W69" s="72">
        <f t="shared" si="10"/>
        <v>228.20927884979926</v>
      </c>
      <c r="X69" s="72">
        <f>X117*$H$25*$G$27</f>
        <v>-17.599867711534703</v>
      </c>
    </row>
    <row r="70" spans="1:24" ht="15.75" customHeight="1" thickBot="1" x14ac:dyDescent="0.4">
      <c r="B70" s="24" t="s">
        <v>183</v>
      </c>
      <c r="C70" s="25" t="s">
        <v>184</v>
      </c>
      <c r="D70" s="70">
        <f t="shared" si="16"/>
        <v>0.53339887314597589</v>
      </c>
      <c r="E70" s="70">
        <f t="shared" si="16"/>
        <v>2.8973001849788207E-3</v>
      </c>
      <c r="F70" s="70">
        <f t="shared" si="16"/>
        <v>0.12999065793271425</v>
      </c>
      <c r="G70" s="70">
        <f t="shared" si="1"/>
        <v>0.66628683126366894</v>
      </c>
      <c r="H70" s="70">
        <f>H118*$D$25*$G$27</f>
        <v>3.0121336320462688E-3</v>
      </c>
      <c r="I70" s="70">
        <f>I118*$E$25*$G$27</f>
        <v>6.2287868137829916E-4</v>
      </c>
      <c r="J70" s="70">
        <f t="shared" si="21"/>
        <v>0</v>
      </c>
      <c r="K70" s="70">
        <f t="shared" si="17"/>
        <v>0.55297191999999995</v>
      </c>
      <c r="L70" s="70">
        <f t="shared" si="17"/>
        <v>0</v>
      </c>
      <c r="M70" s="70">
        <f t="shared" si="17"/>
        <v>0</v>
      </c>
      <c r="N70" s="70">
        <f t="shared" si="17"/>
        <v>0</v>
      </c>
      <c r="O70" s="70">
        <f t="shared" si="22"/>
        <v>0.56873916245</v>
      </c>
      <c r="P70" s="70">
        <f t="shared" si="22"/>
        <v>0</v>
      </c>
      <c r="Q70" s="70">
        <f t="shared" si="7"/>
        <v>1.1217110824500001</v>
      </c>
      <c r="R70" s="70">
        <f t="shared" si="23"/>
        <v>0</v>
      </c>
      <c r="S70" s="70">
        <f t="shared" si="23"/>
        <v>1.4529877086005216E-3</v>
      </c>
      <c r="T70" s="70">
        <f t="shared" si="23"/>
        <v>1.5915675401384815E-2</v>
      </c>
      <c r="U70" s="70">
        <f t="shared" si="23"/>
        <v>3.9793439918051483E-4</v>
      </c>
      <c r="V70" s="70">
        <f t="shared" si="9"/>
        <v>1.776659750916585E-2</v>
      </c>
      <c r="W70" s="70">
        <f t="shared" si="10"/>
        <v>1.8093995235362594</v>
      </c>
      <c r="X70" s="70">
        <f>X118*$H$25*$G$27</f>
        <v>-0.18393414643857933</v>
      </c>
    </row>
    <row r="71" spans="1:24" ht="15.75" customHeight="1" thickBot="1" x14ac:dyDescent="0.4">
      <c r="B71" s="24" t="s">
        <v>185</v>
      </c>
      <c r="C71" s="25" t="s">
        <v>186</v>
      </c>
      <c r="D71" s="72">
        <f t="shared" si="16"/>
        <v>0.18356769293743894</v>
      </c>
      <c r="E71" s="72">
        <f t="shared" si="16"/>
        <v>6.4503007305962855E-4</v>
      </c>
      <c r="F71" s="72">
        <f t="shared" si="16"/>
        <v>3.063349967986315E-2</v>
      </c>
      <c r="G71" s="72">
        <f t="shared" si="1"/>
        <v>0.21484622269036172</v>
      </c>
      <c r="H71" s="72">
        <f>H119*$D$25*$G$27</f>
        <v>6.7059559897523623E-4</v>
      </c>
      <c r="I71" s="72">
        <f>I119*$E$25*$G$27</f>
        <v>3.5912183766210494E-4</v>
      </c>
      <c r="J71" s="72">
        <f t="shared" si="21"/>
        <v>0</v>
      </c>
      <c r="K71" s="72">
        <f t="shared" si="17"/>
        <v>0.20963825400000002</v>
      </c>
      <c r="L71" s="72">
        <f t="shared" si="17"/>
        <v>0</v>
      </c>
      <c r="M71" s="72">
        <f t="shared" si="17"/>
        <v>0</v>
      </c>
      <c r="N71" s="72">
        <f t="shared" si="17"/>
        <v>0</v>
      </c>
      <c r="O71" s="72">
        <f t="shared" si="22"/>
        <v>0.18198084545500001</v>
      </c>
      <c r="P71" s="72">
        <f t="shared" si="22"/>
        <v>0</v>
      </c>
      <c r="Q71" s="72">
        <f t="shared" si="7"/>
        <v>0.39161909945500006</v>
      </c>
      <c r="R71" s="72">
        <f t="shared" si="23"/>
        <v>0</v>
      </c>
      <c r="S71" s="72">
        <f t="shared" si="23"/>
        <v>3.5006533219289666E-4</v>
      </c>
      <c r="T71" s="72">
        <f t="shared" si="23"/>
        <v>1.4015158378999675E-2</v>
      </c>
      <c r="U71" s="72">
        <f t="shared" si="23"/>
        <v>2.7764414526718806E-3</v>
      </c>
      <c r="V71" s="72">
        <f t="shared" si="9"/>
        <v>1.7141665163864454E-2</v>
      </c>
      <c r="W71" s="72">
        <f t="shared" si="10"/>
        <v>0.62463670474586364</v>
      </c>
      <c r="X71" s="72">
        <f>X119*$H$25*$G$27</f>
        <v>-5.4295512161616155E-2</v>
      </c>
    </row>
    <row r="72" spans="1:24" ht="15.75" customHeight="1" thickBot="1" x14ac:dyDescent="0.4">
      <c r="A72" s="27"/>
      <c r="B72" s="24" t="s">
        <v>187</v>
      </c>
      <c r="C72" s="25" t="s">
        <v>188</v>
      </c>
      <c r="D72" s="70">
        <f t="shared" si="16"/>
        <v>5.7528088630987288E-2</v>
      </c>
      <c r="E72" s="70">
        <f t="shared" si="16"/>
        <v>4.6920038691756268E-4</v>
      </c>
      <c r="F72" s="70">
        <f t="shared" si="16"/>
        <v>1.452259917939068E-2</v>
      </c>
      <c r="G72" s="70">
        <f t="shared" si="1"/>
        <v>7.2519888197295532E-2</v>
      </c>
      <c r="H72" s="70">
        <f>H120*$D$25*$G$27</f>
        <v>4.877969802769632E-4</v>
      </c>
      <c r="I72" s="70">
        <f>I120*$E$25*$G$27</f>
        <v>1.1371620759921799E-4</v>
      </c>
      <c r="J72" s="70">
        <f t="shared" si="21"/>
        <v>0</v>
      </c>
      <c r="K72" s="70">
        <f t="shared" si="17"/>
        <v>4.7535672000000001E-2</v>
      </c>
      <c r="L72" s="70">
        <f t="shared" si="17"/>
        <v>0</v>
      </c>
      <c r="M72" s="70">
        <f t="shared" si="17"/>
        <v>0</v>
      </c>
      <c r="N72" s="70">
        <f t="shared" si="17"/>
        <v>0</v>
      </c>
      <c r="O72" s="70">
        <f t="shared" si="22"/>
        <v>4.3457425507500001E-2</v>
      </c>
      <c r="P72" s="70">
        <f t="shared" si="22"/>
        <v>0</v>
      </c>
      <c r="Q72" s="70">
        <f t="shared" si="7"/>
        <v>9.0993097507500009E-2</v>
      </c>
      <c r="R72" s="70">
        <f t="shared" si="23"/>
        <v>0</v>
      </c>
      <c r="S72" s="70">
        <f t="shared" si="23"/>
        <v>2.3155988731345716E-4</v>
      </c>
      <c r="T72" s="70">
        <f t="shared" si="23"/>
        <v>1.0396321288888889E-2</v>
      </c>
      <c r="U72" s="70">
        <f t="shared" si="23"/>
        <v>1.5938362315167807E-4</v>
      </c>
      <c r="V72" s="70">
        <f t="shared" si="9"/>
        <v>1.0787264799354023E-2</v>
      </c>
      <c r="W72" s="70">
        <f t="shared" si="10"/>
        <v>0.17490176369202573</v>
      </c>
      <c r="X72" s="70">
        <f>X120*$H$25*$G$27</f>
        <v>-2.1067706587650701E-2</v>
      </c>
    </row>
    <row r="73" spans="1:24" ht="15.75" customHeight="1" thickBot="1" x14ac:dyDescent="0.4">
      <c r="A73" s="6"/>
      <c r="B73" s="24" t="s">
        <v>189</v>
      </c>
      <c r="C73" s="24" t="s">
        <v>190</v>
      </c>
      <c r="D73" s="72">
        <f>D121*$C$25*$G$27</f>
        <v>3.2336046774519393E-6</v>
      </c>
      <c r="E73" s="72">
        <f t="shared" si="16"/>
        <v>1.6862471384815901E-7</v>
      </c>
      <c r="F73" s="72">
        <f t="shared" si="16"/>
        <v>1.0750128783333333E-6</v>
      </c>
      <c r="G73" s="72">
        <f t="shared" si="1"/>
        <v>4.4772422696334316E-6</v>
      </c>
      <c r="H73" s="72">
        <f>H121*$D$25*$G$27</f>
        <v>1.7530809460149887E-7</v>
      </c>
      <c r="I73" s="72">
        <f>I121*$E$25*$G$27</f>
        <v>3.1163931904529161E-8</v>
      </c>
      <c r="J73" s="72">
        <f t="shared" si="21"/>
        <v>0</v>
      </c>
      <c r="K73" s="72">
        <f t="shared" si="17"/>
        <v>2.5474040149999998E-6</v>
      </c>
      <c r="L73" s="72">
        <f t="shared" si="17"/>
        <v>0</v>
      </c>
      <c r="M73" s="72">
        <f t="shared" si="17"/>
        <v>0</v>
      </c>
      <c r="N73" s="72">
        <f t="shared" si="17"/>
        <v>0</v>
      </c>
      <c r="O73" s="72">
        <f t="shared" si="22"/>
        <v>1.02361663185E-5</v>
      </c>
      <c r="P73" s="72">
        <f t="shared" si="22"/>
        <v>0</v>
      </c>
      <c r="Q73" s="72">
        <f t="shared" si="7"/>
        <v>1.2783570333499999E-5</v>
      </c>
      <c r="R73" s="72">
        <f t="shared" si="23"/>
        <v>0</v>
      </c>
      <c r="S73" s="72">
        <f t="shared" si="23"/>
        <v>8.201199010329098E-8</v>
      </c>
      <c r="T73" s="72">
        <f t="shared" si="23"/>
        <v>3.8724803923427821E-7</v>
      </c>
      <c r="U73" s="72">
        <f t="shared" si="23"/>
        <v>7.3573466271586835E-9</v>
      </c>
      <c r="V73" s="72">
        <f t="shared" si="9"/>
        <v>4.7661737596472785E-7</v>
      </c>
      <c r="W73" s="72">
        <f t="shared" si="10"/>
        <v>1.7943902005604185E-5</v>
      </c>
      <c r="X73" s="72">
        <f>X121*$H$25*$G$27</f>
        <v>-8.231495157901595E-7</v>
      </c>
    </row>
    <row r="74" spans="1:24" ht="15.75" customHeight="1" thickBot="1" x14ac:dyDescent="0.4">
      <c r="B74" s="24" t="s">
        <v>191</v>
      </c>
      <c r="C74" s="24" t="s">
        <v>151</v>
      </c>
      <c r="D74" s="70">
        <f t="shared" ref="D74:X75" si="24">D122*$C$25*$G$27</f>
        <v>7.6078913675301403E-3</v>
      </c>
      <c r="E74" s="70">
        <f t="shared" si="24"/>
        <v>3.1970097850439876E-6</v>
      </c>
      <c r="F74" s="70">
        <f t="shared" si="24"/>
        <v>1.0757631103242098E-3</v>
      </c>
      <c r="G74" s="70">
        <f t="shared" si="1"/>
        <v>8.6868514876393948E-3</v>
      </c>
      <c r="H74" s="70">
        <f t="shared" si="24"/>
        <v>3.3237221405343756E-6</v>
      </c>
      <c r="I74" s="70">
        <f t="shared" si="24"/>
        <v>1.1287443721391333E-6</v>
      </c>
      <c r="J74" s="70">
        <f t="shared" si="24"/>
        <v>0</v>
      </c>
      <c r="K74" s="70">
        <f t="shared" si="17"/>
        <v>7.5994041749999994E-3</v>
      </c>
      <c r="L74" s="70">
        <f t="shared" si="24"/>
        <v>0</v>
      </c>
      <c r="M74" s="70">
        <f t="shared" si="24"/>
        <v>0</v>
      </c>
      <c r="N74" s="70">
        <f t="shared" si="24"/>
        <v>0</v>
      </c>
      <c r="O74" s="70">
        <f t="shared" si="24"/>
        <v>4.265495817953731E-3</v>
      </c>
      <c r="P74" s="70">
        <f t="shared" si="24"/>
        <v>0</v>
      </c>
      <c r="Q74" s="70">
        <f t="shared" si="7"/>
        <v>1.1864899992953731E-2</v>
      </c>
      <c r="R74" s="70">
        <f t="shared" si="24"/>
        <v>0</v>
      </c>
      <c r="S74" s="70">
        <f t="shared" si="24"/>
        <v>2.9420171802378621E-6</v>
      </c>
      <c r="T74" s="70">
        <f t="shared" si="24"/>
        <v>3.2954307164385795E-6</v>
      </c>
      <c r="U74" s="70">
        <f t="shared" si="24"/>
        <v>1.866530052394917E-7</v>
      </c>
      <c r="V74" s="70">
        <f t="shared" si="9"/>
        <v>6.424100901915933E-6</v>
      </c>
      <c r="W74" s="70">
        <f t="shared" si="10"/>
        <v>2.0562628048007715E-2</v>
      </c>
      <c r="X74" s="70">
        <f t="shared" si="24"/>
        <v>-3.3508595651352236E-3</v>
      </c>
    </row>
    <row r="75" spans="1:24" ht="15.75" customHeight="1" thickBot="1" x14ac:dyDescent="0.4">
      <c r="B75" s="24" t="s">
        <v>192</v>
      </c>
      <c r="C75" s="24" t="s">
        <v>41</v>
      </c>
      <c r="D75" s="72">
        <f t="shared" si="24"/>
        <v>667.3816548077549</v>
      </c>
      <c r="E75" s="72">
        <f t="shared" si="24"/>
        <v>13.90044984121864</v>
      </c>
      <c r="F75" s="72">
        <f t="shared" si="24"/>
        <v>178.54162906158356</v>
      </c>
      <c r="G75" s="72">
        <f t="shared" si="1"/>
        <v>859.82373371055712</v>
      </c>
      <c r="H75" s="72">
        <f t="shared" si="24"/>
        <v>14.451389242049526</v>
      </c>
      <c r="I75" s="72">
        <f t="shared" si="24"/>
        <v>3.273217152394917</v>
      </c>
      <c r="J75" s="72">
        <f t="shared" si="24"/>
        <v>0</v>
      </c>
      <c r="K75" s="72">
        <f t="shared" si="17"/>
        <v>503.21776499999999</v>
      </c>
      <c r="L75" s="72">
        <f t="shared" si="24"/>
        <v>0</v>
      </c>
      <c r="M75" s="72">
        <f t="shared" si="24"/>
        <v>0</v>
      </c>
      <c r="N75" s="72">
        <f t="shared" si="24"/>
        <v>0</v>
      </c>
      <c r="O75" s="72">
        <f t="shared" si="24"/>
        <v>14986.050563473444</v>
      </c>
      <c r="P75" s="72">
        <f t="shared" si="24"/>
        <v>0</v>
      </c>
      <c r="Q75" s="72">
        <f t="shared" si="7"/>
        <v>15489.268328473443</v>
      </c>
      <c r="R75" s="72">
        <f t="shared" si="24"/>
        <v>0</v>
      </c>
      <c r="S75" s="72">
        <f t="shared" si="24"/>
        <v>7.0393796294884323</v>
      </c>
      <c r="T75" s="72">
        <f t="shared" si="24"/>
        <v>99.476317830726629</v>
      </c>
      <c r="U75" s="72">
        <f t="shared" si="24"/>
        <v>0.70202951489247323</v>
      </c>
      <c r="V75" s="72">
        <f t="shared" si="9"/>
        <v>107.21772697510754</v>
      </c>
      <c r="W75" s="72">
        <f t="shared" si="10"/>
        <v>16474.034395553554</v>
      </c>
      <c r="X75" s="72">
        <f t="shared" si="24"/>
        <v>-192.93560713750409</v>
      </c>
    </row>
    <row r="76" spans="1:24" ht="15.75" customHeight="1" x14ac:dyDescent="0.35">
      <c r="E76"/>
      <c r="F76"/>
      <c r="G76"/>
      <c r="H76"/>
      <c r="I76"/>
      <c r="J76"/>
      <c r="K76"/>
      <c r="L76"/>
      <c r="M76"/>
      <c r="N76"/>
      <c r="O76"/>
      <c r="P76"/>
    </row>
    <row r="77" spans="1:24" ht="15.75" customHeight="1" thickBot="1" x14ac:dyDescent="0.4">
      <c r="B77" s="38" t="s">
        <v>111</v>
      </c>
      <c r="C77" s="39" t="s">
        <v>27</v>
      </c>
      <c r="D77" s="103" t="s">
        <v>112</v>
      </c>
      <c r="E77" s="103" t="s">
        <v>113</v>
      </c>
      <c r="F77" s="103" t="s">
        <v>114</v>
      </c>
      <c r="G77" s="103" t="s">
        <v>115</v>
      </c>
      <c r="H77" s="103" t="s">
        <v>116</v>
      </c>
      <c r="I77" s="103" t="s">
        <v>117</v>
      </c>
      <c r="J77" s="103" t="s">
        <v>118</v>
      </c>
      <c r="K77" s="103" t="s">
        <v>119</v>
      </c>
      <c r="L77" s="103" t="s">
        <v>120</v>
      </c>
      <c r="M77" s="103" t="s">
        <v>121</v>
      </c>
      <c r="N77" s="103" t="s">
        <v>122</v>
      </c>
      <c r="O77" s="103" t="s">
        <v>123</v>
      </c>
      <c r="P77" s="103" t="s">
        <v>124</v>
      </c>
      <c r="Q77" s="104" t="s">
        <v>125</v>
      </c>
      <c r="R77" s="104" t="s">
        <v>126</v>
      </c>
      <c r="S77" s="104" t="s">
        <v>127</v>
      </c>
      <c r="T77" s="104" t="s">
        <v>128</v>
      </c>
      <c r="U77" s="104" t="s">
        <v>129</v>
      </c>
      <c r="V77" s="104" t="s">
        <v>130</v>
      </c>
      <c r="W77" s="104" t="s">
        <v>131</v>
      </c>
      <c r="X77" s="104" t="s">
        <v>132</v>
      </c>
    </row>
    <row r="78" spans="1:24" ht="15.75" customHeight="1" thickBot="1" x14ac:dyDescent="0.4">
      <c r="B78" s="40" t="s">
        <v>133</v>
      </c>
      <c r="C78" s="41" t="s">
        <v>134</v>
      </c>
      <c r="D78" s="70">
        <v>0.30963277</v>
      </c>
      <c r="E78" s="70">
        <v>5.2179089000000001E-3</v>
      </c>
      <c r="F78" s="70">
        <v>4.7979411E-2</v>
      </c>
      <c r="G78" s="70">
        <v>0.36283008989999999</v>
      </c>
      <c r="H78" s="70">
        <v>5.4247189000000001E-3</v>
      </c>
      <c r="I78" s="70">
        <v>4.3787178000000001E-3</v>
      </c>
      <c r="J78" s="70">
        <v>0</v>
      </c>
      <c r="K78" s="70">
        <v>0.10526772</v>
      </c>
      <c r="L78" s="70">
        <v>0</v>
      </c>
      <c r="M78" s="70">
        <v>0</v>
      </c>
      <c r="N78" s="70">
        <v>0</v>
      </c>
      <c r="O78" s="70">
        <v>0.63307738999999996</v>
      </c>
      <c r="P78" s="70">
        <v>0</v>
      </c>
      <c r="Q78" s="71">
        <v>1.8384232200000001</v>
      </c>
      <c r="R78" s="71">
        <v>0</v>
      </c>
      <c r="S78" s="71">
        <v>2.6883185E-3</v>
      </c>
      <c r="T78" s="71">
        <v>4.7243524000000002E-2</v>
      </c>
      <c r="U78" s="71">
        <v>1.5038388E-2</v>
      </c>
      <c r="V78" s="71">
        <v>6.4970230500000004E-2</v>
      </c>
      <c r="W78" s="71">
        <v>2.2759122999999999</v>
      </c>
      <c r="X78" s="71">
        <v>-8.4187126000000001E-2</v>
      </c>
    </row>
    <row r="79" spans="1:24" ht="15.75" customHeight="1" thickBot="1" x14ac:dyDescent="0.4">
      <c r="B79" s="40" t="s">
        <v>135</v>
      </c>
      <c r="C79" s="41" t="s">
        <v>134</v>
      </c>
      <c r="D79" s="72">
        <v>0.30753063000000003</v>
      </c>
      <c r="E79" s="72">
        <v>5.2111739000000002E-3</v>
      </c>
      <c r="F79" s="72">
        <v>7.1072385000000002E-2</v>
      </c>
      <c r="G79" s="72">
        <v>0.38381418890000002</v>
      </c>
      <c r="H79" s="72">
        <v>5.4177169000000002E-3</v>
      </c>
      <c r="I79" s="72">
        <v>1.0040915000000001E-3</v>
      </c>
      <c r="J79" s="72">
        <v>0</v>
      </c>
      <c r="K79" s="72">
        <v>0.1033948</v>
      </c>
      <c r="L79" s="72">
        <v>0</v>
      </c>
      <c r="M79" s="72">
        <v>0</v>
      </c>
      <c r="N79" s="72">
        <v>0</v>
      </c>
      <c r="O79" s="72">
        <v>0.62023170000000005</v>
      </c>
      <c r="P79" s="72">
        <v>0</v>
      </c>
      <c r="Q79" s="73">
        <v>1.8013831</v>
      </c>
      <c r="R79" s="73">
        <v>0</v>
      </c>
      <c r="S79" s="73">
        <v>2.6838125E-3</v>
      </c>
      <c r="T79" s="73">
        <v>4.7450955000000003E-2</v>
      </c>
      <c r="U79" s="73">
        <v>4.3798201E-3</v>
      </c>
      <c r="V79" s="73">
        <v>5.4514587600000004E-2</v>
      </c>
      <c r="W79" s="73">
        <v>2.2460190999999998</v>
      </c>
      <c r="X79" s="73">
        <v>-0.10407167000000001</v>
      </c>
    </row>
    <row r="80" spans="1:24" ht="15.75" customHeight="1" thickBot="1" x14ac:dyDescent="0.4">
      <c r="B80" s="40" t="s">
        <v>136</v>
      </c>
      <c r="C80" s="41" t="s">
        <v>134</v>
      </c>
      <c r="D80" s="70">
        <v>9.6137085999999997E-3</v>
      </c>
      <c r="E80" s="70">
        <v>3.8070961000000002E-5</v>
      </c>
      <c r="F80" s="70">
        <v>5.7996654E-3</v>
      </c>
      <c r="G80" s="70">
        <v>1.5451444961E-2</v>
      </c>
      <c r="H80" s="70">
        <v>3.9579890000000003E-5</v>
      </c>
      <c r="I80" s="70">
        <v>3.3458568999999998E-3</v>
      </c>
      <c r="J80" s="70">
        <v>0</v>
      </c>
      <c r="K80" s="70">
        <v>7.0951657999999999E-3</v>
      </c>
      <c r="L80" s="70">
        <v>0</v>
      </c>
      <c r="M80" s="70">
        <v>0</v>
      </c>
      <c r="N80" s="70">
        <v>0</v>
      </c>
      <c r="O80" s="70">
        <v>7.6871589000000004E-2</v>
      </c>
      <c r="P80" s="70">
        <v>0</v>
      </c>
      <c r="Q80" s="70">
        <v>0.21754402579999998</v>
      </c>
      <c r="R80" s="70">
        <v>0</v>
      </c>
      <c r="S80" s="70">
        <v>2.988535E-5</v>
      </c>
      <c r="T80" s="70">
        <v>1.3366342000000001E-4</v>
      </c>
      <c r="U80" s="70">
        <v>1.0363623000000001E-2</v>
      </c>
      <c r="V80" s="70">
        <v>1.0527171770000001E-2</v>
      </c>
      <c r="W80" s="70">
        <v>0.24690724</v>
      </c>
      <c r="X80" s="70">
        <v>-4.9407536999999998E-3</v>
      </c>
    </row>
    <row r="81" spans="2:24" ht="15.75" customHeight="1" thickBot="1" x14ac:dyDescent="0.4">
      <c r="B81" s="40" t="s">
        <v>137</v>
      </c>
      <c r="C81" s="41" t="s">
        <v>134</v>
      </c>
      <c r="D81" s="72">
        <v>4.2938307999999998E-4</v>
      </c>
      <c r="E81" s="72">
        <v>2.0463573000000001E-6</v>
      </c>
      <c r="F81" s="72">
        <v>1.0739563E-4</v>
      </c>
      <c r="G81" s="72">
        <v>5.3882506729999993E-4</v>
      </c>
      <c r="H81" s="72">
        <v>2.1274638999999999E-6</v>
      </c>
      <c r="I81" s="72">
        <v>6.0940346E-7</v>
      </c>
      <c r="J81" s="72">
        <v>0</v>
      </c>
      <c r="K81" s="72">
        <v>1.9853952E-4</v>
      </c>
      <c r="L81" s="72">
        <v>0</v>
      </c>
      <c r="M81" s="72">
        <v>0</v>
      </c>
      <c r="N81" s="72">
        <v>0</v>
      </c>
      <c r="O81" s="72">
        <v>3.8220744E-4</v>
      </c>
      <c r="P81" s="72">
        <v>0</v>
      </c>
      <c r="Q81" s="72">
        <v>1.2448964199999999E-3</v>
      </c>
      <c r="R81" s="72">
        <v>0</v>
      </c>
      <c r="S81" s="72">
        <v>1.6035965999999999E-6</v>
      </c>
      <c r="T81" s="72">
        <v>6.6200254999999999E-6</v>
      </c>
      <c r="U81" s="72">
        <v>1.026369E-7</v>
      </c>
      <c r="V81" s="72">
        <v>8.3262589999999997E-6</v>
      </c>
      <c r="W81" s="72">
        <v>1.7947397000000001E-3</v>
      </c>
      <c r="X81" s="72">
        <v>-1.0226394E-4</v>
      </c>
    </row>
    <row r="82" spans="2:24" ht="15.75" customHeight="1" thickBot="1" x14ac:dyDescent="0.4">
      <c r="B82" s="40" t="s">
        <v>138</v>
      </c>
      <c r="C82" s="41" t="s">
        <v>139</v>
      </c>
      <c r="D82" s="70">
        <v>1.9536168000000001E-8</v>
      </c>
      <c r="E82" s="70">
        <v>1.2060455E-9</v>
      </c>
      <c r="F82" s="70">
        <v>7.1288006999999998E-9</v>
      </c>
      <c r="G82" s="70">
        <v>2.78710142E-8</v>
      </c>
      <c r="H82" s="70">
        <v>1.2538466999999999E-9</v>
      </c>
      <c r="I82" s="70">
        <v>2.1930054000000001E-10</v>
      </c>
      <c r="J82" s="70">
        <v>0</v>
      </c>
      <c r="K82" s="70">
        <v>6.5076087999999996E-9</v>
      </c>
      <c r="L82" s="70">
        <v>0</v>
      </c>
      <c r="M82" s="70">
        <v>0</v>
      </c>
      <c r="N82" s="70">
        <v>0</v>
      </c>
      <c r="O82" s="70">
        <v>6.5281574000000005E-8</v>
      </c>
      <c r="P82" s="70">
        <v>0</v>
      </c>
      <c r="Q82" s="70">
        <v>1.852268588E-7</v>
      </c>
      <c r="R82" s="70">
        <v>0</v>
      </c>
      <c r="S82" s="70">
        <v>5.8519564999999996E-10</v>
      </c>
      <c r="T82" s="70">
        <v>1.7393341999999999E-9</v>
      </c>
      <c r="U82" s="70">
        <v>4.9262390999999997E-11</v>
      </c>
      <c r="V82" s="70">
        <v>2.3737922410000001E-9</v>
      </c>
      <c r="W82" s="70">
        <v>2.1691832000000001E-7</v>
      </c>
      <c r="X82" s="70">
        <v>-4.9647750000000004E-9</v>
      </c>
    </row>
    <row r="83" spans="2:24" ht="15.75" customHeight="1" thickBot="1" x14ac:dyDescent="0.4">
      <c r="B83" s="40" t="s">
        <v>140</v>
      </c>
      <c r="C83" s="41" t="s">
        <v>141</v>
      </c>
      <c r="D83" s="72">
        <v>3.6876493E-3</v>
      </c>
      <c r="E83" s="72">
        <v>2.1154882E-5</v>
      </c>
      <c r="F83" s="72">
        <v>9.1165864000000002E-4</v>
      </c>
      <c r="G83" s="72">
        <v>4.6204628219999998E-3</v>
      </c>
      <c r="H83" s="72">
        <v>2.1993348E-5</v>
      </c>
      <c r="I83" s="72">
        <v>4.5531170000000003E-6</v>
      </c>
      <c r="J83" s="72">
        <v>0</v>
      </c>
      <c r="K83" s="72">
        <v>1.5035927E-3</v>
      </c>
      <c r="L83" s="72">
        <v>0</v>
      </c>
      <c r="M83" s="72">
        <v>0</v>
      </c>
      <c r="N83" s="72">
        <v>0</v>
      </c>
      <c r="O83" s="72">
        <v>3.7138248E-3</v>
      </c>
      <c r="P83" s="72">
        <v>0</v>
      </c>
      <c r="Q83" s="72">
        <v>1.1670810700000001E-2</v>
      </c>
      <c r="R83" s="72">
        <v>0</v>
      </c>
      <c r="S83" s="72">
        <v>1.0452626999999999E-5</v>
      </c>
      <c r="T83" s="72">
        <v>1.1120663E-4</v>
      </c>
      <c r="U83" s="72">
        <v>3.0615636000000001E-6</v>
      </c>
      <c r="V83" s="72">
        <v>1.2472082059999999E-4</v>
      </c>
      <c r="W83" s="72">
        <v>1.6442076E-2</v>
      </c>
      <c r="X83" s="72">
        <v>-1.2119342000000001E-3</v>
      </c>
    </row>
    <row r="84" spans="2:24" ht="15.75" customHeight="1" thickBot="1" x14ac:dyDescent="0.4">
      <c r="B84" s="40" t="s">
        <v>142</v>
      </c>
      <c r="C84" s="41" t="s">
        <v>143</v>
      </c>
      <c r="D84" s="70">
        <v>2.0110017000000001E-4</v>
      </c>
      <c r="E84" s="70">
        <v>3.3567902999999997E-7</v>
      </c>
      <c r="F84" s="70">
        <v>3.8578719000000002E-5</v>
      </c>
      <c r="G84" s="70">
        <v>2.4001456803E-4</v>
      </c>
      <c r="H84" s="70">
        <v>3.4898355000000001E-7</v>
      </c>
      <c r="I84" s="70">
        <v>1.0523486999999999E-7</v>
      </c>
      <c r="J84" s="70">
        <v>0</v>
      </c>
      <c r="K84" s="70">
        <v>7.2784237000000001E-5</v>
      </c>
      <c r="L84" s="70">
        <v>0</v>
      </c>
      <c r="M84" s="70">
        <v>0</v>
      </c>
      <c r="N84" s="70">
        <v>0</v>
      </c>
      <c r="O84" s="70">
        <v>2.1105618999999999E-4</v>
      </c>
      <c r="P84" s="70">
        <v>0</v>
      </c>
      <c r="Q84" s="70">
        <v>6.5058593700000002E-4</v>
      </c>
      <c r="R84" s="70">
        <v>0</v>
      </c>
      <c r="S84" s="70">
        <v>2.4935943E-7</v>
      </c>
      <c r="T84" s="70">
        <v>2.2641729999999999E-5</v>
      </c>
      <c r="U84" s="70">
        <v>3.6544408999999998E-7</v>
      </c>
      <c r="V84" s="70">
        <v>2.3256533519999998E-5</v>
      </c>
      <c r="W84" s="70">
        <v>9.1430388000000005E-4</v>
      </c>
      <c r="X84" s="70">
        <v>-7.9840043999999995E-5</v>
      </c>
    </row>
    <row r="85" spans="2:24" ht="15.75" customHeight="1" thickBot="1" x14ac:dyDescent="0.4">
      <c r="B85" s="42" t="s">
        <v>144</v>
      </c>
      <c r="C85" s="43" t="s">
        <v>145</v>
      </c>
      <c r="D85" s="72">
        <v>8.6957029999999995E-4</v>
      </c>
      <c r="E85" s="72">
        <v>6.3709481999999998E-6</v>
      </c>
      <c r="F85" s="72">
        <v>8.7866122999999998E-5</v>
      </c>
      <c r="G85" s="72">
        <v>9.6380737119999989E-4</v>
      </c>
      <c r="H85" s="72">
        <v>6.6234585E-6</v>
      </c>
      <c r="I85" s="72">
        <v>1.887442E-6</v>
      </c>
      <c r="J85" s="72">
        <v>0</v>
      </c>
      <c r="K85" s="72">
        <v>6.1768554999999995E-4</v>
      </c>
      <c r="L85" s="72">
        <v>0</v>
      </c>
      <c r="M85" s="72">
        <v>0</v>
      </c>
      <c r="N85" s="72">
        <v>0</v>
      </c>
      <c r="O85" s="72">
        <v>8.1541719999999999E-4</v>
      </c>
      <c r="P85" s="72">
        <v>0</v>
      </c>
      <c r="Q85" s="72">
        <v>2.8500268500000004E-3</v>
      </c>
      <c r="R85" s="72">
        <v>0</v>
      </c>
      <c r="S85" s="72">
        <v>2.8652092E-6</v>
      </c>
      <c r="T85" s="72">
        <v>2.6243792999999999E-5</v>
      </c>
      <c r="U85" s="72">
        <v>1.0618689E-5</v>
      </c>
      <c r="V85" s="72">
        <v>3.9727691199999994E-5</v>
      </c>
      <c r="W85" s="72">
        <v>3.8619328000000001E-3</v>
      </c>
      <c r="X85" s="72">
        <v>-1.381129E-4</v>
      </c>
    </row>
    <row r="86" spans="2:24" ht="15.75" customHeight="1" thickBot="1" x14ac:dyDescent="0.4">
      <c r="B86" s="42" t="s">
        <v>146</v>
      </c>
      <c r="C86" s="105" t="s">
        <v>147</v>
      </c>
      <c r="D86" s="70">
        <v>5.7543654000000001E-3</v>
      </c>
      <c r="E86" s="70">
        <v>6.9619799000000004E-5</v>
      </c>
      <c r="F86" s="70">
        <v>1.4847418E-3</v>
      </c>
      <c r="G86" s="70">
        <v>7.3087269989999997E-3</v>
      </c>
      <c r="H86" s="70">
        <v>7.2379154999999997E-5</v>
      </c>
      <c r="I86" s="70">
        <v>1.4753957E-5</v>
      </c>
      <c r="J86" s="70">
        <v>0</v>
      </c>
      <c r="K86" s="70">
        <v>1.4515960000000001E-3</v>
      </c>
      <c r="L86" s="70">
        <v>0</v>
      </c>
      <c r="M86" s="70">
        <v>0</v>
      </c>
      <c r="N86" s="70">
        <v>0</v>
      </c>
      <c r="O86" s="70">
        <v>6.3600104000000003E-3</v>
      </c>
      <c r="P86" s="70">
        <v>0</v>
      </c>
      <c r="Q86" s="70">
        <v>1.8863190999999998E-2</v>
      </c>
      <c r="R86" s="70">
        <v>0</v>
      </c>
      <c r="S86" s="70">
        <v>3.1253593999999999E-5</v>
      </c>
      <c r="T86" s="70">
        <v>2.5432234000000002E-4</v>
      </c>
      <c r="U86" s="70">
        <v>1.2813566000000001E-5</v>
      </c>
      <c r="V86" s="70">
        <v>2.9838949999999999E-4</v>
      </c>
      <c r="W86" s="70">
        <v>2.6555911000000001E-2</v>
      </c>
      <c r="X86" s="70">
        <v>-1.4195529E-3</v>
      </c>
    </row>
    <row r="87" spans="2:24" ht="15.75" customHeight="1" thickBot="1" x14ac:dyDescent="0.4">
      <c r="B87" s="42" t="s">
        <v>148</v>
      </c>
      <c r="C87" s="105" t="s">
        <v>149</v>
      </c>
      <c r="D87" s="72">
        <v>1.3864172000000001E-3</v>
      </c>
      <c r="E87" s="72">
        <v>2.1322278000000001E-5</v>
      </c>
      <c r="F87" s="72">
        <v>3.3234857E-4</v>
      </c>
      <c r="G87" s="72">
        <v>1.7400880480000001E-3</v>
      </c>
      <c r="H87" s="72">
        <v>2.2167379E-5</v>
      </c>
      <c r="I87" s="72">
        <v>4.5504119000000001E-6</v>
      </c>
      <c r="J87" s="72">
        <v>0</v>
      </c>
      <c r="K87" s="72">
        <v>4.6990191E-4</v>
      </c>
      <c r="L87" s="72">
        <v>0</v>
      </c>
      <c r="M87" s="72">
        <v>0</v>
      </c>
      <c r="N87" s="72">
        <v>0</v>
      </c>
      <c r="O87" s="72">
        <v>1.7644318E-3</v>
      </c>
      <c r="P87" s="72">
        <v>0</v>
      </c>
      <c r="Q87" s="72">
        <v>5.3003297100000001E-3</v>
      </c>
      <c r="R87" s="72">
        <v>0</v>
      </c>
      <c r="S87" s="72">
        <v>9.7644270999999997E-6</v>
      </c>
      <c r="T87" s="72">
        <v>1.9369400000000001E-4</v>
      </c>
      <c r="U87" s="72">
        <v>4.3722096000000003E-6</v>
      </c>
      <c r="V87" s="72">
        <v>2.0783063670000001E-4</v>
      </c>
      <c r="W87" s="72">
        <v>7.2744977999999998E-3</v>
      </c>
      <c r="X87" s="72">
        <v>-5.2473481000000002E-4</v>
      </c>
    </row>
    <row r="88" spans="2:24" ht="15.75" customHeight="1" thickBot="1" x14ac:dyDescent="0.4">
      <c r="B88" s="42" t="s">
        <v>150</v>
      </c>
      <c r="C88" s="105" t="s">
        <v>151</v>
      </c>
      <c r="D88" s="70">
        <v>4.3122391000000001E-5</v>
      </c>
      <c r="E88" s="70">
        <v>1.8121013999999998E-8</v>
      </c>
      <c r="F88" s="70">
        <v>6.0975472999999997E-6</v>
      </c>
      <c r="G88" s="70">
        <v>4.9238059313999999E-5</v>
      </c>
      <c r="H88" s="70">
        <v>1.8839233999999999E-8</v>
      </c>
      <c r="I88" s="70">
        <v>6.3978511000000001E-9</v>
      </c>
      <c r="J88" s="70">
        <v>0</v>
      </c>
      <c r="K88" s="70">
        <v>1.7880951E-5</v>
      </c>
      <c r="L88" s="70">
        <v>0</v>
      </c>
      <c r="M88" s="70">
        <v>0</v>
      </c>
      <c r="N88" s="70">
        <v>0</v>
      </c>
      <c r="O88" s="70">
        <v>2.4177314000000001E-5</v>
      </c>
      <c r="P88" s="70">
        <v>0</v>
      </c>
      <c r="Q88" s="70">
        <v>8.4070400999999997E-5</v>
      </c>
      <c r="R88" s="70">
        <v>0</v>
      </c>
      <c r="S88" s="70">
        <v>1.6675686999999999E-8</v>
      </c>
      <c r="T88" s="70">
        <v>1.8678875000000001E-8</v>
      </c>
      <c r="U88" s="70">
        <v>1.0579703999999999E-9</v>
      </c>
      <c r="V88" s="70">
        <v>3.64125324E-8</v>
      </c>
      <c r="W88" s="70">
        <v>1.3336971E-4</v>
      </c>
      <c r="X88" s="70">
        <v>-1.8993052000000002E-5</v>
      </c>
    </row>
    <row r="89" spans="2:24" ht="15.75" customHeight="1" thickBot="1" x14ac:dyDescent="0.4">
      <c r="B89" s="40" t="s">
        <v>152</v>
      </c>
      <c r="C89" s="41" t="s">
        <v>41</v>
      </c>
      <c r="D89" s="72">
        <v>3.7827948999999998</v>
      </c>
      <c r="E89" s="72">
        <v>7.8789326000000007E-2</v>
      </c>
      <c r="F89" s="72">
        <v>1.0119942</v>
      </c>
      <c r="G89" s="72">
        <v>4.8735784259999999</v>
      </c>
      <c r="H89" s="72">
        <v>8.1912112999999995E-2</v>
      </c>
      <c r="I89" s="72">
        <v>1.8552966000000001E-2</v>
      </c>
      <c r="J89" s="72">
        <v>0</v>
      </c>
      <c r="K89" s="72">
        <v>1.1840417999999999</v>
      </c>
      <c r="L89" s="72">
        <v>0</v>
      </c>
      <c r="M89" s="72">
        <v>0</v>
      </c>
      <c r="N89" s="72">
        <v>0</v>
      </c>
      <c r="O89" s="72">
        <v>84.942633999999998</v>
      </c>
      <c r="P89" s="72">
        <v>0</v>
      </c>
      <c r="Q89" s="72">
        <v>233.72874179999999</v>
      </c>
      <c r="R89" s="72">
        <v>0</v>
      </c>
      <c r="S89" s="72">
        <v>3.9900001999999997E-2</v>
      </c>
      <c r="T89" s="72">
        <v>0.56384305000000001</v>
      </c>
      <c r="U89" s="72">
        <v>3.9791829000000003E-3</v>
      </c>
      <c r="V89" s="72">
        <v>0.60772223489999999</v>
      </c>
      <c r="W89" s="72">
        <v>239.30877000000001</v>
      </c>
      <c r="X89" s="72">
        <v>-1.0935809000000001</v>
      </c>
    </row>
    <row r="90" spans="2:24" ht="15.75" customHeight="1" thickBot="1" x14ac:dyDescent="0.4">
      <c r="B90" s="40" t="s">
        <v>153</v>
      </c>
      <c r="C90" s="41" t="s">
        <v>154</v>
      </c>
      <c r="D90" s="70">
        <v>0.11018943</v>
      </c>
      <c r="E90" s="70">
        <v>2.3594223E-4</v>
      </c>
      <c r="F90" s="70">
        <v>2.1230144999999999E-2</v>
      </c>
      <c r="G90" s="70">
        <v>0.13165551722999999</v>
      </c>
      <c r="H90" s="70">
        <v>2.4529371999999999E-4</v>
      </c>
      <c r="I90" s="70">
        <v>8.6118948999999994E-5</v>
      </c>
      <c r="J90" s="70">
        <v>0</v>
      </c>
      <c r="K90" s="70">
        <v>3.3398559000000001E-2</v>
      </c>
      <c r="L90" s="70">
        <v>0</v>
      </c>
      <c r="M90" s="70">
        <v>0</v>
      </c>
      <c r="N90" s="70">
        <v>0</v>
      </c>
      <c r="O90" s="70">
        <v>0.23165379999999999</v>
      </c>
      <c r="P90" s="70">
        <v>0</v>
      </c>
      <c r="Q90" s="70">
        <v>0.66758966899999994</v>
      </c>
      <c r="R90" s="70">
        <v>0</v>
      </c>
      <c r="S90" s="70">
        <v>1.5475419999999999E-4</v>
      </c>
      <c r="T90" s="70">
        <v>2.2454844E-3</v>
      </c>
      <c r="U90" s="70">
        <v>1.1464568E-4</v>
      </c>
      <c r="V90" s="70">
        <v>2.51488428E-3</v>
      </c>
      <c r="W90" s="70">
        <v>0.80208630000000003</v>
      </c>
      <c r="X90" s="70">
        <v>-3.0906935E-2</v>
      </c>
    </row>
    <row r="91" spans="2:24" ht="15.75" customHeight="1" thickBot="1" x14ac:dyDescent="0.4">
      <c r="B91" s="40" t="s">
        <v>155</v>
      </c>
      <c r="C91" s="41" t="s">
        <v>156</v>
      </c>
      <c r="D91" s="72">
        <v>2.7173558E-8</v>
      </c>
      <c r="E91" s="72">
        <v>4.4975605999999998E-10</v>
      </c>
      <c r="F91" s="72">
        <v>7.2050744000000004E-9</v>
      </c>
      <c r="G91" s="72">
        <v>3.482838846E-8</v>
      </c>
      <c r="H91" s="72">
        <v>4.6758199000000003E-10</v>
      </c>
      <c r="I91" s="72">
        <v>6.6419194000000002E-11</v>
      </c>
      <c r="J91" s="72">
        <v>0</v>
      </c>
      <c r="K91" s="72">
        <v>8.6272432999999999E-9</v>
      </c>
      <c r="L91" s="72">
        <v>0</v>
      </c>
      <c r="M91" s="72">
        <v>0</v>
      </c>
      <c r="N91" s="72">
        <v>0</v>
      </c>
      <c r="O91" s="72">
        <v>3.7644697000000003E-8</v>
      </c>
      <c r="P91" s="72">
        <v>0</v>
      </c>
      <c r="Q91" s="72">
        <v>1.116859133E-7</v>
      </c>
      <c r="R91" s="72">
        <v>0</v>
      </c>
      <c r="S91" s="72">
        <v>1.6955239E-10</v>
      </c>
      <c r="T91" s="72">
        <v>2.0483974000000001E-9</v>
      </c>
      <c r="U91" s="72">
        <v>2.9573283000000003E-11</v>
      </c>
      <c r="V91" s="72">
        <v>2.2475230730000004E-9</v>
      </c>
      <c r="W91" s="72">
        <v>1.4928594E-7</v>
      </c>
      <c r="X91" s="72">
        <v>-9.2363587999999993E-9</v>
      </c>
    </row>
    <row r="92" spans="2:24" ht="15.75" customHeight="1" thickBot="1" x14ac:dyDescent="0.4">
      <c r="B92" s="40" t="s">
        <v>157</v>
      </c>
      <c r="C92" s="41" t="s">
        <v>158</v>
      </c>
      <c r="D92" s="70">
        <v>3.4773516999999997E-2</v>
      </c>
      <c r="E92" s="70">
        <v>4.0503445000000002E-4</v>
      </c>
      <c r="F92" s="70">
        <v>1.2724589E-2</v>
      </c>
      <c r="G92" s="70">
        <v>4.7903140449999999E-2</v>
      </c>
      <c r="H92" s="70">
        <v>4.2108785000000002E-4</v>
      </c>
      <c r="I92" s="70">
        <v>2.7481644000000002E-4</v>
      </c>
      <c r="J92" s="70">
        <v>0</v>
      </c>
      <c r="K92" s="70">
        <v>1.7508143E-2</v>
      </c>
      <c r="L92" s="70">
        <v>0</v>
      </c>
      <c r="M92" s="70">
        <v>0</v>
      </c>
      <c r="N92" s="70">
        <v>0</v>
      </c>
      <c r="O92" s="70">
        <v>3.8841629000000002</v>
      </c>
      <c r="P92" s="70">
        <v>0</v>
      </c>
      <c r="Q92" s="70">
        <v>10.651055143000001</v>
      </c>
      <c r="R92" s="70">
        <v>0</v>
      </c>
      <c r="S92" s="70">
        <v>2.2249703000000001E-4</v>
      </c>
      <c r="T92" s="70">
        <v>1.3243053999999999E-3</v>
      </c>
      <c r="U92" s="70">
        <v>2.6950911E-5</v>
      </c>
      <c r="V92" s="70">
        <v>1.5737533409999999E-3</v>
      </c>
      <c r="W92" s="70">
        <v>10.701219</v>
      </c>
      <c r="X92" s="70">
        <v>-5.3707948999999998E-3</v>
      </c>
    </row>
    <row r="93" spans="2:24" ht="15" thickBot="1" x14ac:dyDescent="0.4">
      <c r="B93" s="40" t="s">
        <v>159</v>
      </c>
      <c r="C93" s="41" t="s">
        <v>160</v>
      </c>
      <c r="D93" s="72">
        <v>19.070989999999998</v>
      </c>
      <c r="E93" s="72">
        <v>6.1492044000000003E-2</v>
      </c>
      <c r="F93" s="72">
        <v>3.0816360999999999</v>
      </c>
      <c r="G93" s="72">
        <v>22.214118144</v>
      </c>
      <c r="H93" s="72">
        <v>6.3929259000000002E-2</v>
      </c>
      <c r="I93" s="72">
        <v>1.8621051E-2</v>
      </c>
      <c r="J93" s="72">
        <v>0</v>
      </c>
      <c r="K93" s="72">
        <v>8.5184384000000009</v>
      </c>
      <c r="L93" s="72">
        <v>0</v>
      </c>
      <c r="M93" s="72">
        <v>0</v>
      </c>
      <c r="N93" s="72">
        <v>0</v>
      </c>
      <c r="O93" s="72">
        <v>24.987217999999999</v>
      </c>
      <c r="P93" s="72">
        <v>0</v>
      </c>
      <c r="Q93" s="72">
        <v>76.925138400000009</v>
      </c>
      <c r="R93" s="72">
        <v>0</v>
      </c>
      <c r="S93" s="72">
        <v>3.4985996999999998E-2</v>
      </c>
      <c r="T93" s="72">
        <v>1.1570023</v>
      </c>
      <c r="U93" s="72">
        <v>4.6557563000000003E-2</v>
      </c>
      <c r="V93" s="72">
        <v>1.2385458599999999</v>
      </c>
      <c r="W93" s="72">
        <v>100.459</v>
      </c>
      <c r="X93" s="72">
        <v>-6.6904858999999997</v>
      </c>
    </row>
    <row r="94" spans="2:24" ht="15" thickBot="1" x14ac:dyDescent="0.4">
      <c r="B94" s="40" t="s">
        <v>161</v>
      </c>
      <c r="C94" s="41" t="s">
        <v>162</v>
      </c>
      <c r="D94" s="70">
        <v>1.0934049999999999E-9</v>
      </c>
      <c r="E94" s="70">
        <v>1.9914727000000001E-12</v>
      </c>
      <c r="F94" s="70">
        <v>3.8535558000000001E-10</v>
      </c>
      <c r="G94" s="70">
        <v>1.4807520526999999E-9</v>
      </c>
      <c r="H94" s="70">
        <v>2.0704041000000001E-12</v>
      </c>
      <c r="I94" s="70">
        <v>1.1343509E-12</v>
      </c>
      <c r="J94" s="70">
        <v>0</v>
      </c>
      <c r="K94" s="70">
        <v>2.9577347E-10</v>
      </c>
      <c r="L94" s="70">
        <v>0</v>
      </c>
      <c r="M94" s="70">
        <v>0</v>
      </c>
      <c r="N94" s="70">
        <v>0</v>
      </c>
      <c r="O94" s="70">
        <v>7.1740485000000002E-10</v>
      </c>
      <c r="P94" s="70">
        <v>0</v>
      </c>
      <c r="Q94" s="70">
        <v>2.25978947E-9</v>
      </c>
      <c r="R94" s="70">
        <v>0</v>
      </c>
      <c r="S94" s="70">
        <v>1.4730033E-12</v>
      </c>
      <c r="T94" s="70">
        <v>3.0819897999999999E-10</v>
      </c>
      <c r="U94" s="70">
        <v>1.3158177E-12</v>
      </c>
      <c r="V94" s="70">
        <v>3.1098780099999999E-10</v>
      </c>
      <c r="W94" s="70">
        <v>4.0546903000000003E-9</v>
      </c>
      <c r="X94" s="70">
        <v>-7.4892185000000001E-10</v>
      </c>
    </row>
    <row r="95" spans="2:24" ht="15" thickBot="1" x14ac:dyDescent="0.4">
      <c r="B95" s="40" t="s">
        <v>163</v>
      </c>
      <c r="C95" s="41" t="s">
        <v>162</v>
      </c>
      <c r="D95" s="72">
        <v>1.9713466999999999E-8</v>
      </c>
      <c r="E95" s="72">
        <v>6.4475733999999999E-11</v>
      </c>
      <c r="F95" s="72">
        <v>4.4023266000000002E-9</v>
      </c>
      <c r="G95" s="72">
        <v>2.4180269333999999E-8</v>
      </c>
      <c r="H95" s="72">
        <v>6.7031207000000005E-11</v>
      </c>
      <c r="I95" s="72">
        <v>1.7282955E-11</v>
      </c>
      <c r="J95" s="72">
        <v>0</v>
      </c>
      <c r="K95" s="72">
        <v>8.4679807000000006E-9</v>
      </c>
      <c r="L95" s="72">
        <v>0</v>
      </c>
      <c r="M95" s="72">
        <v>0</v>
      </c>
      <c r="N95" s="72">
        <v>0</v>
      </c>
      <c r="O95" s="72">
        <v>1.7377736E-8</v>
      </c>
      <c r="P95" s="72">
        <v>0</v>
      </c>
      <c r="Q95" s="72">
        <v>5.6042446700000002E-8</v>
      </c>
      <c r="R95" s="72">
        <v>0</v>
      </c>
      <c r="S95" s="72">
        <v>3.4654498000000003E-11</v>
      </c>
      <c r="T95" s="72">
        <v>3.9242060000000001E-10</v>
      </c>
      <c r="U95" s="72">
        <v>5.0224948000000002E-11</v>
      </c>
      <c r="V95" s="72">
        <v>4.7730004600000004E-10</v>
      </c>
      <c r="W95" s="72">
        <v>8.0782913999999995E-8</v>
      </c>
      <c r="X95" s="72">
        <v>-1.3102724E-8</v>
      </c>
    </row>
    <row r="96" spans="2:24" ht="15" thickBot="1" x14ac:dyDescent="0.4">
      <c r="B96" s="40" t="s">
        <v>164</v>
      </c>
      <c r="C96" s="41" t="s">
        <v>165</v>
      </c>
      <c r="D96" s="70">
        <v>1.7240960999999999</v>
      </c>
      <c r="E96" s="70">
        <v>5.4132072000000003E-2</v>
      </c>
      <c r="F96" s="70">
        <v>4.1304578999999997</v>
      </c>
      <c r="G96" s="70">
        <v>5.9086860720000001</v>
      </c>
      <c r="H96" s="70">
        <v>5.6277578000000002E-2</v>
      </c>
      <c r="I96" s="70">
        <v>7.1778348000000004E-3</v>
      </c>
      <c r="J96" s="70">
        <v>0</v>
      </c>
      <c r="K96" s="70">
        <v>1.0228073</v>
      </c>
      <c r="L96" s="70">
        <v>0</v>
      </c>
      <c r="M96" s="70">
        <v>0</v>
      </c>
      <c r="N96" s="70">
        <v>0</v>
      </c>
      <c r="O96" s="70">
        <v>3.7745508999999999</v>
      </c>
      <c r="P96" s="70">
        <v>0</v>
      </c>
      <c r="Q96" s="70">
        <v>11.3562733</v>
      </c>
      <c r="R96" s="70">
        <v>0</v>
      </c>
      <c r="S96" s="70">
        <v>1.9486224E-2</v>
      </c>
      <c r="T96" s="70">
        <v>9.7120990000000004E-2</v>
      </c>
      <c r="U96" s="70">
        <v>4.6076829E-3</v>
      </c>
      <c r="V96" s="70">
        <v>0.12121489690000001</v>
      </c>
      <c r="W96" s="70">
        <v>17.448440000000002</v>
      </c>
      <c r="X96" s="70">
        <v>-3.8785280000000002</v>
      </c>
    </row>
    <row r="97" spans="2:24" ht="15" thickBot="1" x14ac:dyDescent="0.4">
      <c r="B97" s="40" t="s">
        <v>166</v>
      </c>
      <c r="C97" s="41" t="s">
        <v>167</v>
      </c>
      <c r="D97" s="72">
        <v>0.35576932999999999</v>
      </c>
      <c r="E97" s="72">
        <v>1.1105136E-3</v>
      </c>
      <c r="F97" s="72">
        <v>0.34416711</v>
      </c>
      <c r="G97" s="72">
        <v>0.70104695359999991</v>
      </c>
      <c r="H97" s="72">
        <v>1.1545284000000001E-3</v>
      </c>
      <c r="I97" s="72">
        <v>6.3260493999999997E-4</v>
      </c>
      <c r="J97" s="72">
        <v>0</v>
      </c>
      <c r="K97" s="72">
        <v>0.14404987</v>
      </c>
      <c r="L97" s="72">
        <v>0</v>
      </c>
      <c r="M97" s="72">
        <v>0</v>
      </c>
      <c r="N97" s="72">
        <v>0</v>
      </c>
      <c r="O97" s="72">
        <v>6.9128166000000002</v>
      </c>
      <c r="P97" s="72">
        <v>0</v>
      </c>
      <c r="Q97" s="72">
        <v>19.069043870000002</v>
      </c>
      <c r="R97" s="72">
        <v>0</v>
      </c>
      <c r="S97" s="72">
        <v>8.4716276000000004E-4</v>
      </c>
      <c r="T97" s="72">
        <v>8.5160722000000005E-3</v>
      </c>
      <c r="U97" s="72">
        <v>2.7853677999999999E-4</v>
      </c>
      <c r="V97" s="72">
        <v>9.6417717400000009E-3</v>
      </c>
      <c r="W97" s="72">
        <v>19.781496000000001</v>
      </c>
      <c r="X97" s="72">
        <v>-0.32821594999999998</v>
      </c>
    </row>
    <row r="98" spans="2:24" ht="15" thickBot="1" x14ac:dyDescent="0.4">
      <c r="B98" s="40" t="s">
        <v>168</v>
      </c>
      <c r="C98" s="41" t="s">
        <v>167</v>
      </c>
      <c r="D98" s="70">
        <v>0</v>
      </c>
      <c r="E98" s="70">
        <v>0</v>
      </c>
      <c r="F98" s="70">
        <v>0.23130054</v>
      </c>
      <c r="G98" s="70">
        <v>0.23130054</v>
      </c>
      <c r="H98" s="70">
        <v>0</v>
      </c>
      <c r="I98" s="70">
        <v>0</v>
      </c>
      <c r="J98" s="70">
        <v>0</v>
      </c>
      <c r="K98" s="70">
        <v>4.8475000000000002E-3</v>
      </c>
      <c r="L98" s="70">
        <v>0</v>
      </c>
      <c r="M98" s="70">
        <v>0</v>
      </c>
      <c r="N98" s="70">
        <v>0</v>
      </c>
      <c r="O98" s="70">
        <v>0</v>
      </c>
      <c r="P98" s="70">
        <v>0</v>
      </c>
      <c r="Q98" s="70">
        <v>4.8475000000000002E-3</v>
      </c>
      <c r="R98" s="70">
        <v>0</v>
      </c>
      <c r="S98" s="70">
        <v>0</v>
      </c>
      <c r="T98" s="70">
        <v>0</v>
      </c>
      <c r="U98" s="70">
        <v>0</v>
      </c>
      <c r="V98" s="70">
        <v>0</v>
      </c>
      <c r="W98" s="70">
        <v>0.23614804</v>
      </c>
      <c r="X98" s="70">
        <v>-0.20240606</v>
      </c>
    </row>
    <row r="99" spans="2:24" ht="15" thickBot="1" x14ac:dyDescent="0.4">
      <c r="B99" s="40" t="s">
        <v>169</v>
      </c>
      <c r="C99" s="41" t="s">
        <v>167</v>
      </c>
      <c r="D99" s="72">
        <v>0.35576932999999999</v>
      </c>
      <c r="E99" s="72">
        <v>1.1105136E-3</v>
      </c>
      <c r="F99" s="72">
        <v>0.57546765</v>
      </c>
      <c r="G99" s="72">
        <v>0.93234749360000002</v>
      </c>
      <c r="H99" s="72">
        <v>1.1545284000000001E-3</v>
      </c>
      <c r="I99" s="72">
        <v>6.3260493999999997E-4</v>
      </c>
      <c r="J99" s="72">
        <v>0</v>
      </c>
      <c r="K99" s="72">
        <v>0.14889737</v>
      </c>
      <c r="L99" s="72">
        <v>0</v>
      </c>
      <c r="M99" s="72">
        <v>0</v>
      </c>
      <c r="N99" s="72">
        <v>0</v>
      </c>
      <c r="O99" s="72">
        <v>6.9128166000000002</v>
      </c>
      <c r="P99" s="72">
        <v>0</v>
      </c>
      <c r="Q99" s="72">
        <v>19.073891370000002</v>
      </c>
      <c r="R99" s="72">
        <v>0</v>
      </c>
      <c r="S99" s="72">
        <v>8.4716276000000004E-4</v>
      </c>
      <c r="T99" s="72">
        <v>8.5160722000000005E-3</v>
      </c>
      <c r="U99" s="72">
        <v>2.7853677999999999E-4</v>
      </c>
      <c r="V99" s="72">
        <v>9.6417717400000009E-3</v>
      </c>
      <c r="W99" s="72">
        <v>20.017644000000001</v>
      </c>
      <c r="X99" s="72">
        <v>-0.53062200999999998</v>
      </c>
    </row>
    <row r="100" spans="2:24" ht="15" thickBot="1" x14ac:dyDescent="0.4">
      <c r="B100" s="40" t="s">
        <v>170</v>
      </c>
      <c r="C100" s="41" t="s">
        <v>167</v>
      </c>
      <c r="D100" s="70">
        <v>3.7831294</v>
      </c>
      <c r="E100" s="70">
        <v>7.8792511999999995E-2</v>
      </c>
      <c r="F100" s="70">
        <v>1.0121230999999999</v>
      </c>
      <c r="G100" s="70">
        <v>4.8740450119999998</v>
      </c>
      <c r="H100" s="70">
        <v>8.1915425E-2</v>
      </c>
      <c r="I100" s="70">
        <v>1.8553749000000001E-2</v>
      </c>
      <c r="J100" s="70">
        <v>0</v>
      </c>
      <c r="K100" s="70">
        <v>1.1841552</v>
      </c>
      <c r="L100" s="70">
        <v>0</v>
      </c>
      <c r="M100" s="70">
        <v>0</v>
      </c>
      <c r="N100" s="70">
        <v>0</v>
      </c>
      <c r="O100" s="70">
        <v>84.942858000000001</v>
      </c>
      <c r="P100" s="70">
        <v>0</v>
      </c>
      <c r="Q100" s="70">
        <v>233.72946519999999</v>
      </c>
      <c r="R100" s="70">
        <v>0</v>
      </c>
      <c r="S100" s="70">
        <v>3.9902086000000003E-2</v>
      </c>
      <c r="T100" s="70">
        <v>0.56385799999999997</v>
      </c>
      <c r="U100" s="70">
        <v>3.9794275000000004E-3</v>
      </c>
      <c r="V100" s="70">
        <v>0.60773951349999999</v>
      </c>
      <c r="W100" s="70">
        <v>239.30999</v>
      </c>
      <c r="X100" s="70">
        <v>-1.0937858</v>
      </c>
    </row>
    <row r="101" spans="2:24" ht="15" thickBot="1" x14ac:dyDescent="0.4">
      <c r="B101" s="40" t="s">
        <v>171</v>
      </c>
      <c r="C101" s="41" t="s">
        <v>167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</row>
    <row r="102" spans="2:24" ht="15" thickBot="1" x14ac:dyDescent="0.4">
      <c r="B102" s="40" t="s">
        <v>172</v>
      </c>
      <c r="C102" s="41" t="s">
        <v>167</v>
      </c>
      <c r="D102" s="70">
        <v>3.7798397000000001</v>
      </c>
      <c r="E102" s="70">
        <v>7.8785366999999995E-2</v>
      </c>
      <c r="F102" s="70">
        <v>1.0111819</v>
      </c>
      <c r="G102" s="70">
        <v>4.8698069670000006</v>
      </c>
      <c r="H102" s="70">
        <v>8.1907996999999996E-2</v>
      </c>
      <c r="I102" s="70">
        <v>1.8551587000000001E-2</v>
      </c>
      <c r="J102" s="70">
        <v>0</v>
      </c>
      <c r="K102" s="70">
        <v>1.1829879999999999</v>
      </c>
      <c r="L102" s="70">
        <v>0</v>
      </c>
      <c r="M102" s="70">
        <v>0</v>
      </c>
      <c r="N102" s="70">
        <v>0</v>
      </c>
      <c r="O102" s="70">
        <v>84.939154000000002</v>
      </c>
      <c r="P102" s="70">
        <v>0</v>
      </c>
      <c r="Q102" s="70">
        <v>233.71815799999999</v>
      </c>
      <c r="R102" s="70">
        <v>0</v>
      </c>
      <c r="S102" s="70">
        <v>3.9897136E-2</v>
      </c>
      <c r="T102" s="70">
        <v>0.56279336000000002</v>
      </c>
      <c r="U102" s="70">
        <v>3.9786298999999999E-3</v>
      </c>
      <c r="V102" s="70">
        <v>0.60666912589999999</v>
      </c>
      <c r="W102" s="70">
        <v>239.29336000000001</v>
      </c>
      <c r="X102" s="70">
        <v>-1.0923592</v>
      </c>
    </row>
    <row r="103" spans="2:24" ht="15" thickBot="1" x14ac:dyDescent="0.4">
      <c r="B103" s="40" t="s">
        <v>173</v>
      </c>
      <c r="C103" s="41" t="s">
        <v>30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v>0</v>
      </c>
      <c r="N103" s="72">
        <v>0</v>
      </c>
      <c r="O103" s="72">
        <v>0</v>
      </c>
      <c r="P103" s="72">
        <v>0</v>
      </c>
      <c r="Q103" s="72">
        <v>0</v>
      </c>
      <c r="R103" s="72">
        <v>0</v>
      </c>
      <c r="S103" s="72">
        <v>0</v>
      </c>
      <c r="T103" s="72">
        <v>0</v>
      </c>
      <c r="U103" s="72">
        <v>0</v>
      </c>
      <c r="V103" s="72">
        <v>0</v>
      </c>
      <c r="W103" s="72">
        <v>0</v>
      </c>
      <c r="X103" s="72">
        <v>0</v>
      </c>
    </row>
    <row r="104" spans="2:24" ht="15" thickBot="1" x14ac:dyDescent="0.4">
      <c r="B104" s="40" t="s">
        <v>174</v>
      </c>
      <c r="C104" s="41" t="s">
        <v>167</v>
      </c>
      <c r="D104" s="70">
        <v>0</v>
      </c>
      <c r="E104" s="70">
        <v>0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</v>
      </c>
      <c r="M104" s="70">
        <v>0</v>
      </c>
      <c r="N104" s="70">
        <v>0</v>
      </c>
      <c r="O104" s="70">
        <v>0</v>
      </c>
      <c r="P104" s="70">
        <v>0</v>
      </c>
      <c r="Q104" s="70">
        <v>0</v>
      </c>
      <c r="R104" s="70">
        <v>0</v>
      </c>
      <c r="S104" s="70">
        <v>0</v>
      </c>
      <c r="T104" s="70">
        <v>0</v>
      </c>
      <c r="U104" s="70">
        <v>0</v>
      </c>
      <c r="V104" s="70">
        <v>0</v>
      </c>
      <c r="W104" s="70">
        <v>0</v>
      </c>
      <c r="X104" s="70">
        <v>0</v>
      </c>
    </row>
    <row r="105" spans="2:24" ht="15" thickBot="1" x14ac:dyDescent="0.4">
      <c r="B105" s="40" t="s">
        <v>175</v>
      </c>
      <c r="C105" s="41" t="s">
        <v>167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</row>
    <row r="106" spans="2:24" ht="15" thickBot="1" x14ac:dyDescent="0.4">
      <c r="B106" s="40" t="s">
        <v>176</v>
      </c>
      <c r="C106" s="41" t="s">
        <v>42</v>
      </c>
      <c r="D106" s="70">
        <v>2.6719642999999999E-3</v>
      </c>
      <c r="E106" s="70">
        <v>8.0563372000000005E-6</v>
      </c>
      <c r="F106" s="70">
        <v>5.4197868999999999E-4</v>
      </c>
      <c r="G106" s="70">
        <v>3.2219993271999999E-3</v>
      </c>
      <c r="H106" s="70">
        <v>8.3756473E-6</v>
      </c>
      <c r="I106" s="70">
        <v>4.5010819E-6</v>
      </c>
      <c r="J106" s="70">
        <v>0</v>
      </c>
      <c r="K106" s="70">
        <v>8.2824378999999998E-4</v>
      </c>
      <c r="L106" s="70">
        <v>0</v>
      </c>
      <c r="M106" s="70">
        <v>0</v>
      </c>
      <c r="N106" s="70">
        <v>0</v>
      </c>
      <c r="O106" s="70">
        <v>2.4921176999999999E-2</v>
      </c>
      <c r="P106" s="70">
        <v>0</v>
      </c>
      <c r="Q106" s="70">
        <v>6.9054142790000009E-2</v>
      </c>
      <c r="R106" s="70">
        <v>0</v>
      </c>
      <c r="S106" s="70">
        <v>5.615062E-6</v>
      </c>
      <c r="T106" s="70">
        <v>6.6242723000000005E-5</v>
      </c>
      <c r="U106" s="70">
        <v>1.093237E-5</v>
      </c>
      <c r="V106" s="70">
        <v>8.2790155000000003E-5</v>
      </c>
      <c r="W106" s="70">
        <v>7.2371631000000006E-2</v>
      </c>
      <c r="X106" s="70">
        <v>-8.3865812E-4</v>
      </c>
    </row>
    <row r="107" spans="2:24" ht="15" thickBot="1" x14ac:dyDescent="0.4">
      <c r="B107" s="42" t="s">
        <v>75</v>
      </c>
      <c r="C107" s="43" t="s">
        <v>30</v>
      </c>
      <c r="D107" s="72">
        <v>5.0317191999999997E-2</v>
      </c>
      <c r="E107" s="72">
        <v>5.6973408000000001E-5</v>
      </c>
      <c r="F107" s="72">
        <v>1.2364536000000001E-2</v>
      </c>
      <c r="G107" s="72">
        <v>6.2738701407999989E-2</v>
      </c>
      <c r="H107" s="72">
        <v>5.9231529000000003E-5</v>
      </c>
      <c r="I107" s="72">
        <v>4.3158575000000002E-5</v>
      </c>
      <c r="J107" s="72">
        <v>0</v>
      </c>
      <c r="K107" s="72">
        <v>1.3580630999999999E-2</v>
      </c>
      <c r="L107" s="72">
        <v>0</v>
      </c>
      <c r="M107" s="72">
        <v>0</v>
      </c>
      <c r="N107" s="72">
        <v>0</v>
      </c>
      <c r="O107" s="72">
        <v>3.2844353999999999E-2</v>
      </c>
      <c r="P107" s="72">
        <v>0</v>
      </c>
      <c r="Q107" s="72">
        <v>0.10349755499999999</v>
      </c>
      <c r="R107" s="72">
        <v>0</v>
      </c>
      <c r="S107" s="72">
        <v>4.0652397000000002E-5</v>
      </c>
      <c r="T107" s="72">
        <v>4.1500575000000001E-4</v>
      </c>
      <c r="U107" s="72">
        <v>2.1149864999999999E-3</v>
      </c>
      <c r="V107" s="72">
        <v>2.570644647E-3</v>
      </c>
      <c r="W107" s="72">
        <v>0.16890804000000001</v>
      </c>
      <c r="X107" s="72">
        <v>-3.2429466999999997E-2</v>
      </c>
    </row>
    <row r="108" spans="2:24" ht="15" thickBot="1" x14ac:dyDescent="0.4">
      <c r="B108" s="42" t="s">
        <v>76</v>
      </c>
      <c r="C108" s="43" t="s">
        <v>30</v>
      </c>
      <c r="D108" s="70">
        <v>1.1582355</v>
      </c>
      <c r="E108" s="70">
        <v>4.5038910999999999E-3</v>
      </c>
      <c r="F108" s="70">
        <v>0.12727548999999999</v>
      </c>
      <c r="G108" s="70">
        <v>1.2900148810999998</v>
      </c>
      <c r="H108" s="70">
        <v>4.6824012000000002E-3</v>
      </c>
      <c r="I108" s="70">
        <v>8.8657926000000001E-4</v>
      </c>
      <c r="J108" s="70">
        <v>0</v>
      </c>
      <c r="K108" s="70">
        <v>0.83270902000000002</v>
      </c>
      <c r="L108" s="70">
        <v>0</v>
      </c>
      <c r="M108" s="70">
        <v>0</v>
      </c>
      <c r="N108" s="70">
        <v>0</v>
      </c>
      <c r="O108" s="70">
        <v>0.57207794000000001</v>
      </c>
      <c r="P108" s="70">
        <v>0</v>
      </c>
      <c r="Q108" s="70">
        <v>2.3988683200000001</v>
      </c>
      <c r="R108" s="70">
        <v>0</v>
      </c>
      <c r="S108" s="70">
        <v>1.6532617000000001E-3</v>
      </c>
      <c r="T108" s="70">
        <v>4.4861060000000001E-2</v>
      </c>
      <c r="U108" s="70">
        <v>5.3952384999999999E-3</v>
      </c>
      <c r="V108" s="70">
        <v>5.1909560199999996E-2</v>
      </c>
      <c r="W108" s="70">
        <v>3.7462627999999998</v>
      </c>
      <c r="X108" s="70">
        <v>-0.32003394000000002</v>
      </c>
    </row>
    <row r="109" spans="2:24" ht="15" thickBot="1" x14ac:dyDescent="0.4">
      <c r="B109" s="42" t="s">
        <v>77</v>
      </c>
      <c r="C109" s="43" t="s">
        <v>30</v>
      </c>
      <c r="D109" s="72">
        <v>2.4627902000000001E-5</v>
      </c>
      <c r="E109" s="72">
        <v>5.3284861000000005E-7</v>
      </c>
      <c r="F109" s="72">
        <v>4.4646765999999996E-6</v>
      </c>
      <c r="G109" s="72">
        <v>2.962542721E-5</v>
      </c>
      <c r="H109" s="72">
        <v>5.5396787000000003E-7</v>
      </c>
      <c r="I109" s="72">
        <v>1.4938216999999999E-7</v>
      </c>
      <c r="J109" s="72">
        <v>0</v>
      </c>
      <c r="K109" s="72">
        <v>1.8590589000000001E-5</v>
      </c>
      <c r="L109" s="72">
        <v>0</v>
      </c>
      <c r="M109" s="72">
        <v>0</v>
      </c>
      <c r="N109" s="72">
        <v>0</v>
      </c>
      <c r="O109" s="72">
        <v>1.125271E-3</v>
      </c>
      <c r="P109" s="72">
        <v>0</v>
      </c>
      <c r="Q109" s="72">
        <v>3.0992083890000002E-3</v>
      </c>
      <c r="R109" s="72">
        <v>0</v>
      </c>
      <c r="S109" s="72">
        <v>2.6328525999999998E-7</v>
      </c>
      <c r="T109" s="72">
        <v>5.3896392999999997E-7</v>
      </c>
      <c r="U109" s="72">
        <v>1.8250408999999999E-8</v>
      </c>
      <c r="V109" s="72">
        <v>8.2049959899999994E-7</v>
      </c>
      <c r="W109" s="72">
        <v>3.130346E-3</v>
      </c>
      <c r="X109" s="72">
        <v>-2.4794553000000002E-6</v>
      </c>
    </row>
    <row r="110" spans="2:24" ht="15" thickBot="1" x14ac:dyDescent="0.4">
      <c r="B110" s="42" t="s">
        <v>78</v>
      </c>
      <c r="C110" s="43" t="s">
        <v>30</v>
      </c>
      <c r="D110" s="70">
        <v>0</v>
      </c>
      <c r="E110" s="70">
        <v>0</v>
      </c>
      <c r="F110" s="70">
        <v>0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0</v>
      </c>
      <c r="N110" s="70">
        <v>0</v>
      </c>
      <c r="O110" s="70">
        <v>0</v>
      </c>
      <c r="P110" s="70">
        <v>0</v>
      </c>
      <c r="Q110" s="70">
        <v>0</v>
      </c>
      <c r="R110" s="70">
        <v>0</v>
      </c>
      <c r="S110" s="70">
        <v>0</v>
      </c>
      <c r="T110" s="70">
        <v>0</v>
      </c>
      <c r="U110" s="70">
        <v>0</v>
      </c>
      <c r="V110" s="70">
        <v>0</v>
      </c>
      <c r="W110" s="70">
        <v>0</v>
      </c>
      <c r="X110" s="70">
        <v>0</v>
      </c>
    </row>
    <row r="111" spans="2:24" ht="15" thickBot="1" x14ac:dyDescent="0.4">
      <c r="B111" s="42" t="s">
        <v>177</v>
      </c>
      <c r="C111" s="43" t="s">
        <v>30</v>
      </c>
      <c r="D111" s="72">
        <v>0</v>
      </c>
      <c r="E111" s="72">
        <v>0</v>
      </c>
      <c r="F111" s="72">
        <v>1.3936036000000001E-2</v>
      </c>
      <c r="G111" s="72">
        <v>1.9852755999999999E-2</v>
      </c>
      <c r="H111" s="72">
        <v>0</v>
      </c>
      <c r="I111" s="72">
        <v>1.6270980000000001E-2</v>
      </c>
      <c r="J111" s="72">
        <v>0</v>
      </c>
      <c r="K111" s="72">
        <v>7.7421499999999997E-3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7.7421499999999997E-3</v>
      </c>
      <c r="R111" s="72">
        <v>0</v>
      </c>
      <c r="S111" s="72">
        <v>0</v>
      </c>
      <c r="T111" s="72">
        <v>3.9477375000000002E-2</v>
      </c>
      <c r="U111" s="72">
        <v>0</v>
      </c>
      <c r="V111" s="72">
        <v>3.9477375000000002E-2</v>
      </c>
      <c r="W111" s="72">
        <v>7.7426541000000002E-2</v>
      </c>
      <c r="X111" s="72">
        <v>0</v>
      </c>
    </row>
    <row r="112" spans="2:24" ht="15" thickBot="1" x14ac:dyDescent="0.4">
      <c r="B112" s="42" t="s">
        <v>178</v>
      </c>
      <c r="C112" s="43" t="s">
        <v>30</v>
      </c>
      <c r="D112" s="70">
        <v>0</v>
      </c>
      <c r="E112" s="70">
        <v>0</v>
      </c>
      <c r="F112" s="70">
        <v>0</v>
      </c>
      <c r="G112" s="70">
        <v>0</v>
      </c>
      <c r="H112" s="70">
        <v>0</v>
      </c>
      <c r="I112" s="70">
        <v>0</v>
      </c>
      <c r="J112" s="70">
        <v>0</v>
      </c>
      <c r="K112" s="70">
        <v>0</v>
      </c>
      <c r="L112" s="70">
        <v>0</v>
      </c>
      <c r="M112" s="70">
        <v>0</v>
      </c>
      <c r="N112" s="70">
        <v>0</v>
      </c>
      <c r="O112" s="70">
        <v>0</v>
      </c>
      <c r="P112" s="70">
        <v>0</v>
      </c>
      <c r="Q112" s="70">
        <v>0</v>
      </c>
      <c r="R112" s="70">
        <v>0</v>
      </c>
      <c r="S112" s="70">
        <v>0</v>
      </c>
      <c r="T112" s="70">
        <v>0</v>
      </c>
      <c r="U112" s="70">
        <v>0</v>
      </c>
      <c r="V112" s="70">
        <v>0</v>
      </c>
      <c r="W112" s="70">
        <v>0</v>
      </c>
      <c r="X112" s="70">
        <v>0</v>
      </c>
    </row>
    <row r="113" spans="2:24" ht="15" thickBot="1" x14ac:dyDescent="0.4">
      <c r="B113" s="42" t="s">
        <v>79</v>
      </c>
      <c r="C113" s="43" t="s">
        <v>41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</row>
    <row r="114" spans="2:24" ht="15" thickBot="1" x14ac:dyDescent="0.4">
      <c r="B114" s="42" t="s">
        <v>179</v>
      </c>
      <c r="C114" s="43" t="s">
        <v>167</v>
      </c>
      <c r="D114" s="70">
        <v>4.1346075999999998</v>
      </c>
      <c r="E114" s="70">
        <v>7.9894716000000005E-2</v>
      </c>
      <c r="F114" s="70">
        <v>1.5865357</v>
      </c>
      <c r="G114" s="70">
        <v>5.8010380159999997</v>
      </c>
      <c r="H114" s="70">
        <v>8.3061314999999997E-2</v>
      </c>
      <c r="I114" s="70">
        <v>1.9183832000000001E-2</v>
      </c>
      <c r="J114" s="70">
        <v>0</v>
      </c>
      <c r="K114" s="70">
        <v>1.3316022000000001</v>
      </c>
      <c r="L114" s="70">
        <v>0</v>
      </c>
      <c r="M114" s="70">
        <v>0</v>
      </c>
      <c r="N114" s="70">
        <v>0</v>
      </c>
      <c r="O114" s="70">
        <v>91.850382999999994</v>
      </c>
      <c r="P114" s="70">
        <v>0</v>
      </c>
      <c r="Q114" s="70">
        <v>252.78742219999998</v>
      </c>
      <c r="R114" s="70">
        <v>0</v>
      </c>
      <c r="S114" s="70">
        <v>4.0743718999999998E-2</v>
      </c>
      <c r="T114" s="70">
        <v>0.57083523999999997</v>
      </c>
      <c r="U114" s="70">
        <v>4.2569694999999999E-3</v>
      </c>
      <c r="V114" s="70">
        <v>0.61583592849999991</v>
      </c>
      <c r="W114" s="70">
        <v>259.30477999999999</v>
      </c>
      <c r="X114" s="70">
        <v>-1.6225455</v>
      </c>
    </row>
    <row r="115" spans="2:24" ht="15" thickBot="1" x14ac:dyDescent="0.4">
      <c r="B115" s="42" t="s">
        <v>180</v>
      </c>
      <c r="C115" s="43" t="s">
        <v>30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</row>
    <row r="116" spans="2:24" ht="15" thickBot="1" x14ac:dyDescent="0.4">
      <c r="B116" s="42" t="s">
        <v>181</v>
      </c>
      <c r="C116" s="43" t="s">
        <v>30</v>
      </c>
      <c r="D116" s="70">
        <v>0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v>0</v>
      </c>
      <c r="S116" s="70">
        <v>0</v>
      </c>
      <c r="T116" s="70">
        <v>0</v>
      </c>
      <c r="U116" s="70">
        <v>0</v>
      </c>
      <c r="V116" s="70">
        <v>0</v>
      </c>
      <c r="W116" s="70">
        <v>0</v>
      </c>
      <c r="X116" s="70">
        <v>0</v>
      </c>
    </row>
    <row r="117" spans="2:24" ht="15" thickBot="1" x14ac:dyDescent="0.4">
      <c r="B117" s="42" t="s">
        <v>182</v>
      </c>
      <c r="C117" s="43" t="s">
        <v>134</v>
      </c>
      <c r="D117" s="72">
        <v>0.29447510999999998</v>
      </c>
      <c r="E117" s="72">
        <v>5.1578856000000003E-3</v>
      </c>
      <c r="F117" s="72">
        <v>6.8010482999999997E-2</v>
      </c>
      <c r="G117" s="72">
        <v>0.36764347860000002</v>
      </c>
      <c r="H117" s="72">
        <v>5.3623166E-3</v>
      </c>
      <c r="I117" s="72">
        <v>9.9186217000000001E-4</v>
      </c>
      <c r="J117" s="72">
        <v>0</v>
      </c>
      <c r="K117" s="72">
        <v>9.9472439999999995E-2</v>
      </c>
      <c r="L117" s="72">
        <v>0</v>
      </c>
      <c r="M117" s="72">
        <v>0</v>
      </c>
      <c r="N117" s="72">
        <v>0</v>
      </c>
      <c r="O117" s="72">
        <v>0.60636053000000001</v>
      </c>
      <c r="P117" s="72">
        <v>0</v>
      </c>
      <c r="Q117" s="72">
        <v>1.7594860400000001</v>
      </c>
      <c r="R117" s="72">
        <v>0</v>
      </c>
      <c r="S117" s="72">
        <v>2.6535055000000002E-3</v>
      </c>
      <c r="T117" s="72">
        <v>4.4828352000000002E-2</v>
      </c>
      <c r="U117" s="72">
        <v>4.3154268999999997E-3</v>
      </c>
      <c r="V117" s="72">
        <v>5.1797284400000004E-2</v>
      </c>
      <c r="W117" s="72">
        <v>2.1851677</v>
      </c>
      <c r="X117" s="72">
        <v>-9.9758046000000003E-2</v>
      </c>
    </row>
    <row r="118" spans="2:24" ht="15" thickBot="1" x14ac:dyDescent="0.4">
      <c r="B118" s="42" t="s">
        <v>183</v>
      </c>
      <c r="C118" s="43" t="s">
        <v>184</v>
      </c>
      <c r="D118" s="70">
        <v>3.0233653000000002E-3</v>
      </c>
      <c r="E118" s="70">
        <v>1.6422226000000001E-5</v>
      </c>
      <c r="F118" s="70">
        <v>7.3680179000000002E-4</v>
      </c>
      <c r="G118" s="70">
        <v>3.7765893159999999E-3</v>
      </c>
      <c r="H118" s="70">
        <v>1.7073114999999999E-5</v>
      </c>
      <c r="I118" s="70">
        <v>3.5305470000000001E-6</v>
      </c>
      <c r="J118" s="70">
        <v>0</v>
      </c>
      <c r="K118" s="70">
        <v>1.3011104E-3</v>
      </c>
      <c r="L118" s="70">
        <v>0</v>
      </c>
      <c r="M118" s="70">
        <v>0</v>
      </c>
      <c r="N118" s="70">
        <v>0</v>
      </c>
      <c r="O118" s="70">
        <v>3.1121158000000002E-3</v>
      </c>
      <c r="P118" s="70">
        <v>0</v>
      </c>
      <c r="Q118" s="70">
        <v>9.8210490000000001E-3</v>
      </c>
      <c r="R118" s="70">
        <v>0</v>
      </c>
      <c r="S118" s="70">
        <v>8.2356991000000003E-6</v>
      </c>
      <c r="T118" s="70">
        <v>9.0211853000000001E-5</v>
      </c>
      <c r="U118" s="70">
        <v>2.2555373E-6</v>
      </c>
      <c r="V118" s="70">
        <v>1.0070308939999999E-4</v>
      </c>
      <c r="W118" s="70">
        <v>1.3718584000000001E-2</v>
      </c>
      <c r="X118" s="70">
        <v>-1.0425596E-3</v>
      </c>
    </row>
    <row r="119" spans="2:24" ht="15" thickBot="1" x14ac:dyDescent="0.4">
      <c r="B119" s="42" t="s">
        <v>185</v>
      </c>
      <c r="C119" s="43" t="s">
        <v>186</v>
      </c>
      <c r="D119" s="72">
        <v>1.0404825000000001E-3</v>
      </c>
      <c r="E119" s="72">
        <v>3.6561036E-6</v>
      </c>
      <c r="F119" s="72">
        <v>1.7363415000000001E-4</v>
      </c>
      <c r="G119" s="72">
        <v>1.2177727536000001E-3</v>
      </c>
      <c r="H119" s="72">
        <v>3.8010119000000001E-6</v>
      </c>
      <c r="I119" s="72">
        <v>2.0355433000000002E-6</v>
      </c>
      <c r="J119" s="72">
        <v>0</v>
      </c>
      <c r="K119" s="72">
        <v>4.9326648000000005E-4</v>
      </c>
      <c r="L119" s="72">
        <v>0</v>
      </c>
      <c r="M119" s="72">
        <v>0</v>
      </c>
      <c r="N119" s="72">
        <v>0</v>
      </c>
      <c r="O119" s="72">
        <v>9.9579121999999998E-4</v>
      </c>
      <c r="P119" s="72">
        <v>0</v>
      </c>
      <c r="Q119" s="72">
        <v>3.2194118800000001E-3</v>
      </c>
      <c r="R119" s="72">
        <v>0</v>
      </c>
      <c r="S119" s="72">
        <v>1.9842099999999998E-6</v>
      </c>
      <c r="T119" s="72">
        <v>7.9439507000000003E-5</v>
      </c>
      <c r="U119" s="72">
        <v>1.5737185000000001E-5</v>
      </c>
      <c r="V119" s="72">
        <v>9.7160901999999999E-5</v>
      </c>
      <c r="W119" s="72">
        <v>4.5401017999999998E-3</v>
      </c>
      <c r="X119" s="72">
        <v>-3.0775311999999997E-4</v>
      </c>
    </row>
    <row r="120" spans="2:24" ht="15" thickBot="1" x14ac:dyDescent="0.4">
      <c r="B120" s="42" t="s">
        <v>187</v>
      </c>
      <c r="C120" s="43" t="s">
        <v>188</v>
      </c>
      <c r="D120" s="70">
        <v>3.2607573000000001E-4</v>
      </c>
      <c r="E120" s="70">
        <v>2.6594809999999998E-6</v>
      </c>
      <c r="F120" s="70">
        <v>8.2315739000000002E-5</v>
      </c>
      <c r="G120" s="70">
        <v>4.1105094999999999E-4</v>
      </c>
      <c r="H120" s="70">
        <v>2.7648886000000001E-6</v>
      </c>
      <c r="I120" s="70">
        <v>6.4455636000000003E-7</v>
      </c>
      <c r="J120" s="70">
        <v>0</v>
      </c>
      <c r="K120" s="70">
        <v>1.1184863999999999E-4</v>
      </c>
      <c r="L120" s="70">
        <v>0</v>
      </c>
      <c r="M120" s="70">
        <v>0</v>
      </c>
      <c r="N120" s="70">
        <v>0</v>
      </c>
      <c r="O120" s="70">
        <v>2.3779713000000001E-4</v>
      </c>
      <c r="P120" s="70">
        <v>0</v>
      </c>
      <c r="Q120" s="70">
        <v>7.6285814000000003E-4</v>
      </c>
      <c r="R120" s="70">
        <v>0</v>
      </c>
      <c r="S120" s="70">
        <v>1.3125076999999999E-6</v>
      </c>
      <c r="T120" s="70">
        <v>5.8927527999999998E-5</v>
      </c>
      <c r="U120" s="70">
        <v>9.0340445000000005E-7</v>
      </c>
      <c r="V120" s="70">
        <v>6.1143440149999991E-5</v>
      </c>
      <c r="W120" s="70">
        <v>1.2384035000000001E-3</v>
      </c>
      <c r="X120" s="70">
        <v>-1.1941415E-4</v>
      </c>
    </row>
    <row r="121" spans="2:24" ht="15" thickBot="1" x14ac:dyDescent="0.4">
      <c r="B121" s="42" t="s">
        <v>189</v>
      </c>
      <c r="C121" s="43" t="s">
        <v>190</v>
      </c>
      <c r="D121" s="72">
        <v>1.8328438000000001E-8</v>
      </c>
      <c r="E121" s="72">
        <v>9.5578400000000002E-10</v>
      </c>
      <c r="F121" s="72">
        <v>6.0932949000000001E-9</v>
      </c>
      <c r="G121" s="72">
        <v>2.5377516900000001E-8</v>
      </c>
      <c r="H121" s="72">
        <v>9.9366616E-10</v>
      </c>
      <c r="I121" s="72">
        <v>1.7664069999999999E-10</v>
      </c>
      <c r="J121" s="72">
        <v>0</v>
      </c>
      <c r="K121" s="72">
        <v>5.9938918E-9</v>
      </c>
      <c r="L121" s="72">
        <v>0</v>
      </c>
      <c r="M121" s="72">
        <v>0</v>
      </c>
      <c r="N121" s="72">
        <v>0</v>
      </c>
      <c r="O121" s="72">
        <v>5.6011853999999999E-8</v>
      </c>
      <c r="P121" s="72">
        <v>0</v>
      </c>
      <c r="Q121" s="72">
        <v>1.5933573180000001E-7</v>
      </c>
      <c r="R121" s="72">
        <v>0</v>
      </c>
      <c r="S121" s="72">
        <v>4.6485326E-10</v>
      </c>
      <c r="T121" s="72">
        <v>2.1949657999999998E-9</v>
      </c>
      <c r="U121" s="72">
        <v>4.1702274999999997E-11</v>
      </c>
      <c r="V121" s="72">
        <v>2.7015213349999998E-9</v>
      </c>
      <c r="W121" s="72">
        <v>1.8856407999999999E-7</v>
      </c>
      <c r="X121" s="72">
        <v>-4.6657047999999996E-9</v>
      </c>
    </row>
    <row r="122" spans="2:24" ht="15" thickBot="1" x14ac:dyDescent="0.4">
      <c r="B122" s="42" t="s">
        <v>191</v>
      </c>
      <c r="C122" s="43" t="s">
        <v>151</v>
      </c>
      <c r="D122" s="70">
        <v>4.3122391000000001E-5</v>
      </c>
      <c r="E122" s="70">
        <v>1.8121013999999998E-8</v>
      </c>
      <c r="F122" s="70">
        <v>6.0975472999999997E-6</v>
      </c>
      <c r="G122" s="70">
        <v>4.9238059313999999E-5</v>
      </c>
      <c r="H122" s="70">
        <v>1.8839233999999999E-8</v>
      </c>
      <c r="I122" s="70">
        <v>6.3978511000000001E-9</v>
      </c>
      <c r="J122" s="70">
        <v>0</v>
      </c>
      <c r="K122" s="70">
        <v>1.7880951E-5</v>
      </c>
      <c r="L122" s="70">
        <v>0</v>
      </c>
      <c r="M122" s="70">
        <v>0</v>
      </c>
      <c r="N122" s="70">
        <v>0</v>
      </c>
      <c r="O122" s="70">
        <v>2.4177314000000001E-5</v>
      </c>
      <c r="P122" s="70">
        <v>0</v>
      </c>
      <c r="Q122" s="70">
        <v>8.4070400999999997E-5</v>
      </c>
      <c r="R122" s="70">
        <v>0</v>
      </c>
      <c r="S122" s="70">
        <v>1.6675686999999999E-8</v>
      </c>
      <c r="T122" s="70">
        <v>1.8678875000000001E-8</v>
      </c>
      <c r="U122" s="70">
        <v>1.0579703999999999E-9</v>
      </c>
      <c r="V122" s="70">
        <v>3.64125324E-8</v>
      </c>
      <c r="W122" s="70">
        <v>1.3336971E-4</v>
      </c>
      <c r="X122" s="70">
        <v>-1.8993052000000002E-5</v>
      </c>
    </row>
    <row r="123" spans="2:24" ht="15" thickBot="1" x14ac:dyDescent="0.4">
      <c r="B123" s="42" t="s">
        <v>192</v>
      </c>
      <c r="C123" s="43" t="s">
        <v>41</v>
      </c>
      <c r="D123" s="72">
        <v>3.7827948999999998</v>
      </c>
      <c r="E123" s="72">
        <v>7.8789326000000007E-2</v>
      </c>
      <c r="F123" s="72">
        <v>1.0119942</v>
      </c>
      <c r="G123" s="72">
        <v>4.8735784259999999</v>
      </c>
      <c r="H123" s="72">
        <v>8.1912112999999995E-2</v>
      </c>
      <c r="I123" s="72">
        <v>1.8552966000000001E-2</v>
      </c>
      <c r="J123" s="72">
        <v>0</v>
      </c>
      <c r="K123" s="72">
        <v>1.1840417999999999</v>
      </c>
      <c r="L123" s="72">
        <v>0</v>
      </c>
      <c r="M123" s="72">
        <v>0</v>
      </c>
      <c r="N123" s="72">
        <v>0</v>
      </c>
      <c r="O123" s="72">
        <v>84.942633999999998</v>
      </c>
      <c r="P123" s="72">
        <v>0</v>
      </c>
      <c r="Q123" s="72">
        <v>233.72874179999999</v>
      </c>
      <c r="R123" s="72">
        <v>0</v>
      </c>
      <c r="S123" s="72">
        <v>3.9900001999999997E-2</v>
      </c>
      <c r="T123" s="72">
        <v>0.56384305000000001</v>
      </c>
      <c r="U123" s="72">
        <v>3.9791829000000003E-3</v>
      </c>
      <c r="V123" s="72">
        <v>0.60772223489999999</v>
      </c>
      <c r="W123" s="72">
        <v>239.30877000000001</v>
      </c>
      <c r="X123" s="72">
        <v>-1.0935809000000001</v>
      </c>
    </row>
  </sheetData>
  <sheetProtection sort="0" autoFilter="0"/>
  <mergeCells count="5">
    <mergeCell ref="E20:F20"/>
    <mergeCell ref="C15:D15"/>
    <mergeCell ref="E15:F15"/>
    <mergeCell ref="C16:D16"/>
    <mergeCell ref="E16:F16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List Box 1">
              <controlPr defaultSize="0" autoLine="0" autoPict="0">
                <anchor moveWithCells="1">
                  <from>
                    <xdr:col>3</xdr:col>
                    <xdr:colOff>838200</xdr:colOff>
                    <xdr:row>5</xdr:row>
                    <xdr:rowOff>133350</xdr:rowOff>
                  </from>
                  <to>
                    <xdr:col>5</xdr:col>
                    <xdr:colOff>228600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5</xdr:row>
                    <xdr:rowOff>133350</xdr:rowOff>
                  </from>
                  <to>
                    <xdr:col>3</xdr:col>
                    <xdr:colOff>723900</xdr:colOff>
                    <xdr:row>12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34"/>
  <sheetViews>
    <sheetView workbookViewId="0">
      <selection activeCell="F32" sqref="F32"/>
    </sheetView>
  </sheetViews>
  <sheetFormatPr baseColWidth="10" defaultRowHeight="14.5" x14ac:dyDescent="0.35"/>
  <cols>
    <col min="2" max="2" width="21.54296875" bestFit="1" customWidth="1"/>
    <col min="4" max="4" width="23.7265625" bestFit="1" customWidth="1"/>
    <col min="5" max="5" width="9.26953125" bestFit="1" customWidth="1"/>
    <col min="6" max="6" width="12" bestFit="1" customWidth="1"/>
    <col min="7" max="7" width="8" bestFit="1" customWidth="1"/>
    <col min="9" max="9" width="26.453125" customWidth="1"/>
    <col min="10" max="10" width="13.81640625" bestFit="1" customWidth="1"/>
    <col min="11" max="11" width="8.54296875" bestFit="1" customWidth="1"/>
    <col min="12" max="12" width="12.81640625" bestFit="1" customWidth="1"/>
    <col min="13" max="13" width="13.81640625" bestFit="1" customWidth="1"/>
    <col min="14" max="14" width="8.54296875" bestFit="1" customWidth="1"/>
    <col min="15" max="15" width="12.81640625" bestFit="1" customWidth="1"/>
    <col min="16" max="16" width="13.81640625" bestFit="1" customWidth="1"/>
    <col min="17" max="17" width="8.54296875" bestFit="1" customWidth="1"/>
    <col min="18" max="18" width="12.81640625" bestFit="1" customWidth="1"/>
    <col min="19" max="19" width="13.81640625" bestFit="1" customWidth="1"/>
    <col min="20" max="20" width="8.54296875" bestFit="1" customWidth="1"/>
    <col min="33" max="33" width="16.81640625" customWidth="1"/>
    <col min="34" max="34" width="13.81640625" bestFit="1" customWidth="1"/>
  </cols>
  <sheetData>
    <row r="2" spans="2:20" ht="15" thickBot="1" x14ac:dyDescent="0.4"/>
    <row r="3" spans="2:20" ht="18.5" x14ac:dyDescent="0.45">
      <c r="B3" s="125" t="s">
        <v>85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</row>
    <row r="4" spans="2:20" x14ac:dyDescent="0.35">
      <c r="B4" s="80"/>
      <c r="I4" s="128" t="s">
        <v>71</v>
      </c>
      <c r="J4" s="128"/>
      <c r="K4" s="128"/>
      <c r="L4" s="128" t="s">
        <v>72</v>
      </c>
      <c r="M4" s="128"/>
      <c r="N4" s="128"/>
      <c r="O4" s="128" t="s">
        <v>40</v>
      </c>
      <c r="P4" s="128"/>
      <c r="Q4" s="128"/>
      <c r="R4" s="128" t="s">
        <v>73</v>
      </c>
      <c r="S4" s="128"/>
      <c r="T4" s="129"/>
    </row>
    <row r="5" spans="2:20" x14ac:dyDescent="0.35">
      <c r="B5" s="81" t="s">
        <v>52</v>
      </c>
      <c r="D5" s="5" t="s">
        <v>52</v>
      </c>
      <c r="I5" s="82" t="s">
        <v>47</v>
      </c>
      <c r="J5" s="82"/>
      <c r="K5" s="82"/>
      <c r="L5" s="82"/>
      <c r="M5" s="82"/>
      <c r="N5" s="82"/>
      <c r="O5" s="82"/>
      <c r="P5" s="82"/>
      <c r="Q5" s="82"/>
      <c r="R5" s="82"/>
      <c r="S5" s="82"/>
      <c r="T5" s="83"/>
    </row>
    <row r="6" spans="2:20" x14ac:dyDescent="0.35">
      <c r="B6" s="81">
        <v>2</v>
      </c>
      <c r="D6" s="5">
        <v>1</v>
      </c>
      <c r="E6" t="s">
        <v>48</v>
      </c>
      <c r="F6" t="s">
        <v>49</v>
      </c>
      <c r="G6" t="s">
        <v>50</v>
      </c>
      <c r="I6" s="5" t="s">
        <v>38</v>
      </c>
      <c r="J6" s="5" t="s">
        <v>39</v>
      </c>
      <c r="K6" s="5" t="s">
        <v>36</v>
      </c>
      <c r="L6" s="5" t="s">
        <v>38</v>
      </c>
      <c r="M6" s="5" t="s">
        <v>39</v>
      </c>
      <c r="N6" s="5" t="s">
        <v>36</v>
      </c>
      <c r="O6" s="5" t="s">
        <v>38</v>
      </c>
      <c r="P6" s="5" t="s">
        <v>39</v>
      </c>
      <c r="Q6" s="5" t="s">
        <v>36</v>
      </c>
      <c r="R6" s="5" t="s">
        <v>38</v>
      </c>
      <c r="S6" s="5" t="s">
        <v>39</v>
      </c>
      <c r="T6" s="84" t="s">
        <v>36</v>
      </c>
    </row>
    <row r="7" spans="2:20" x14ac:dyDescent="0.35">
      <c r="B7" s="85" t="s">
        <v>37</v>
      </c>
      <c r="D7" t="s">
        <v>102</v>
      </c>
      <c r="E7" s="8">
        <v>19</v>
      </c>
      <c r="F7" s="8">
        <f>G7-E7</f>
        <v>6.6000000000000014</v>
      </c>
      <c r="G7" s="8">
        <v>25.6</v>
      </c>
      <c r="I7" s="10">
        <v>0.70051319648093835</v>
      </c>
      <c r="J7" s="10">
        <v>1</v>
      </c>
      <c r="K7" s="10">
        <v>0.41511893124796351</v>
      </c>
      <c r="L7" s="10">
        <v>0.70051319648093835</v>
      </c>
      <c r="M7" s="10">
        <v>1</v>
      </c>
      <c r="N7" s="10">
        <v>0.41511893124796351</v>
      </c>
      <c r="O7" s="10">
        <v>1.2546042007537104</v>
      </c>
      <c r="P7" s="10">
        <v>1</v>
      </c>
      <c r="Q7" s="10">
        <v>0.42032877576937633</v>
      </c>
      <c r="R7" s="10">
        <v>0.70051319648093835</v>
      </c>
      <c r="S7" s="10">
        <v>1</v>
      </c>
      <c r="T7" s="10">
        <v>0.41511893124796351</v>
      </c>
    </row>
    <row r="8" spans="2:20" x14ac:dyDescent="0.35">
      <c r="B8" s="85" t="s">
        <v>35</v>
      </c>
      <c r="E8" s="8"/>
      <c r="F8" s="8"/>
      <c r="G8" s="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86"/>
    </row>
    <row r="9" spans="2:20" x14ac:dyDescent="0.35">
      <c r="B9" s="85" t="s">
        <v>36</v>
      </c>
      <c r="C9" s="7"/>
      <c r="E9" s="8"/>
      <c r="F9" s="8"/>
      <c r="G9" s="8"/>
      <c r="H9" s="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86"/>
    </row>
    <row r="10" spans="2:20" x14ac:dyDescent="0.35">
      <c r="B10" s="80"/>
      <c r="C10" s="7"/>
      <c r="E10" s="8"/>
      <c r="F10" s="8"/>
      <c r="G10" s="8"/>
      <c r="H10" s="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86"/>
    </row>
    <row r="11" spans="2:20" x14ac:dyDescent="0.35">
      <c r="B11" s="81" t="s">
        <v>51</v>
      </c>
      <c r="C11" s="7"/>
      <c r="E11" s="8"/>
      <c r="F11" s="8"/>
      <c r="G11" s="8"/>
      <c r="H11" s="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86"/>
    </row>
    <row r="12" spans="2:20" ht="15" thickBot="1" x14ac:dyDescent="0.4">
      <c r="B12" s="87">
        <f>B6*100+D6</f>
        <v>201</v>
      </c>
      <c r="C12" s="88"/>
      <c r="D12" s="88"/>
      <c r="E12" s="89"/>
      <c r="F12" s="89"/>
      <c r="G12" s="89"/>
      <c r="H12" s="88"/>
      <c r="I12" s="90"/>
      <c r="J12" s="90"/>
      <c r="K12" s="90"/>
      <c r="L12" s="88"/>
      <c r="M12" s="88"/>
      <c r="N12" s="88"/>
      <c r="O12" s="90"/>
      <c r="P12" s="90"/>
      <c r="Q12" s="90"/>
      <c r="R12" s="88"/>
      <c r="S12" s="88"/>
      <c r="T12" s="91"/>
    </row>
    <row r="13" spans="2:20" ht="15" thickBot="1" x14ac:dyDescent="0.4">
      <c r="B13" s="5"/>
      <c r="E13" s="8"/>
      <c r="F13" s="8"/>
      <c r="G13" s="8"/>
      <c r="I13" s="10"/>
      <c r="J13" s="10"/>
      <c r="K13" s="10"/>
      <c r="O13" s="10"/>
      <c r="P13" s="10"/>
      <c r="Q13" s="10"/>
    </row>
    <row r="14" spans="2:20" ht="18.5" x14ac:dyDescent="0.45">
      <c r="B14" s="125" t="s">
        <v>84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7"/>
    </row>
    <row r="15" spans="2:20" x14ac:dyDescent="0.35">
      <c r="B15" s="80"/>
      <c r="I15" s="128" t="s">
        <v>71</v>
      </c>
      <c r="J15" s="128"/>
      <c r="K15" s="128"/>
      <c r="L15" s="128" t="s">
        <v>40</v>
      </c>
      <c r="M15" s="128"/>
      <c r="N15" s="128"/>
      <c r="O15" s="128" t="s">
        <v>72</v>
      </c>
      <c r="P15" s="128"/>
      <c r="Q15" s="128"/>
      <c r="R15" s="128" t="s">
        <v>73</v>
      </c>
      <c r="S15" s="128"/>
      <c r="T15" s="129"/>
    </row>
    <row r="16" spans="2:20" x14ac:dyDescent="0.35">
      <c r="B16" s="81" t="s">
        <v>52</v>
      </c>
      <c r="D16" s="5" t="s">
        <v>52</v>
      </c>
      <c r="I16" s="82" t="s">
        <v>47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</row>
    <row r="17" spans="2:20" x14ac:dyDescent="0.35">
      <c r="B17" s="81">
        <v>3</v>
      </c>
      <c r="D17" s="5">
        <v>1</v>
      </c>
      <c r="E17" t="s">
        <v>48</v>
      </c>
      <c r="F17" t="s">
        <v>49</v>
      </c>
      <c r="G17" t="s">
        <v>50</v>
      </c>
      <c r="I17" s="5" t="s">
        <v>38</v>
      </c>
      <c r="J17" s="5" t="s">
        <v>39</v>
      </c>
      <c r="K17" s="5" t="s">
        <v>36</v>
      </c>
      <c r="L17" s="5" t="s">
        <v>38</v>
      </c>
      <c r="M17" s="5" t="s">
        <v>39</v>
      </c>
      <c r="N17" s="5" t="s">
        <v>36</v>
      </c>
      <c r="O17" s="5" t="s">
        <v>38</v>
      </c>
      <c r="P17" s="5" t="s">
        <v>39</v>
      </c>
      <c r="Q17" s="5" t="s">
        <v>36</v>
      </c>
      <c r="R17" s="5" t="s">
        <v>38</v>
      </c>
      <c r="S17" s="5" t="s">
        <v>39</v>
      </c>
      <c r="T17" s="84" t="s">
        <v>36</v>
      </c>
    </row>
    <row r="18" spans="2:20" x14ac:dyDescent="0.35">
      <c r="B18" s="85" t="s">
        <v>37</v>
      </c>
      <c r="D18" t="str">
        <f>D7</f>
        <v>TBP C4 ECOWATT 10 H(V)</v>
      </c>
      <c r="E18" s="8">
        <f>data!E7</f>
        <v>19</v>
      </c>
      <c r="F18" s="8">
        <f>data!F7</f>
        <v>6.6000000000000014</v>
      </c>
      <c r="G18" s="8">
        <f>data!G7</f>
        <v>25.6</v>
      </c>
      <c r="I18" s="10">
        <f>data!I7</f>
        <v>0.70051319648093835</v>
      </c>
      <c r="J18" s="10">
        <f>data!J7</f>
        <v>1</v>
      </c>
      <c r="K18" s="10">
        <f>data!K7</f>
        <v>0.41511893124796351</v>
      </c>
      <c r="L18" s="10">
        <f>data!L7</f>
        <v>0.70051319648093835</v>
      </c>
      <c r="M18" s="10">
        <f>data!M7</f>
        <v>1</v>
      </c>
      <c r="N18" s="10">
        <f>data!N7</f>
        <v>0.41511893124796351</v>
      </c>
      <c r="O18" s="10">
        <f>data!O7</f>
        <v>1.2546042007537104</v>
      </c>
      <c r="P18" s="10">
        <f>data!P7</f>
        <v>1</v>
      </c>
      <c r="Q18" s="10">
        <v>0.43</v>
      </c>
      <c r="R18" s="10">
        <f>data!R7</f>
        <v>0.70051319648093835</v>
      </c>
      <c r="S18" s="10">
        <f>data!S7</f>
        <v>1</v>
      </c>
      <c r="T18" s="86">
        <f>data!T7</f>
        <v>0.41511893124796351</v>
      </c>
    </row>
    <row r="19" spans="2:20" x14ac:dyDescent="0.35">
      <c r="B19" s="85" t="s">
        <v>35</v>
      </c>
      <c r="E19" s="8"/>
      <c r="F19" s="8"/>
      <c r="G19" s="8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86"/>
    </row>
    <row r="20" spans="2:20" x14ac:dyDescent="0.35">
      <c r="B20" s="85" t="s">
        <v>36</v>
      </c>
      <c r="C20" s="7"/>
      <c r="E20" s="8"/>
      <c r="F20" s="8"/>
      <c r="G20" s="8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86"/>
    </row>
    <row r="21" spans="2:20" x14ac:dyDescent="0.35">
      <c r="B21" s="80"/>
      <c r="C21" s="7"/>
      <c r="E21" s="8"/>
      <c r="F21" s="8"/>
      <c r="G21" s="8"/>
      <c r="H21" s="7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86"/>
    </row>
    <row r="22" spans="2:20" x14ac:dyDescent="0.35">
      <c r="B22" s="81" t="s">
        <v>51</v>
      </c>
      <c r="C22" s="7"/>
      <c r="E22" s="8"/>
      <c r="F22" s="8"/>
      <c r="G22" s="8"/>
      <c r="H22" s="7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86"/>
    </row>
    <row r="23" spans="2:20" ht="15" thickBot="1" x14ac:dyDescent="0.4">
      <c r="B23" s="87">
        <f>B17*100+D17</f>
        <v>301</v>
      </c>
      <c r="C23" s="88"/>
      <c r="D23" s="88"/>
      <c r="E23" s="89"/>
      <c r="F23" s="89"/>
      <c r="G23" s="89"/>
      <c r="H23" s="88"/>
      <c r="I23" s="90"/>
      <c r="J23" s="90"/>
      <c r="K23" s="90"/>
      <c r="L23" s="90"/>
      <c r="M23" s="90"/>
      <c r="N23" s="90"/>
      <c r="O23" s="88"/>
      <c r="P23" s="88"/>
      <c r="Q23" s="88"/>
      <c r="R23" s="88"/>
      <c r="S23" s="88"/>
      <c r="T23" s="91"/>
    </row>
    <row r="24" spans="2:20" ht="15" thickBot="1" x14ac:dyDescent="0.4">
      <c r="B24" s="5"/>
      <c r="E24" s="8"/>
      <c r="F24" s="8"/>
      <c r="G24" s="8"/>
      <c r="I24" s="10"/>
      <c r="J24" s="10"/>
      <c r="K24" s="10"/>
      <c r="L24" s="10"/>
      <c r="M24" s="10"/>
      <c r="N24" s="10"/>
    </row>
    <row r="25" spans="2:20" ht="18.5" x14ac:dyDescent="0.45">
      <c r="B25" s="125" t="s">
        <v>83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/>
    </row>
    <row r="26" spans="2:20" x14ac:dyDescent="0.35">
      <c r="B26" s="80"/>
      <c r="I26" s="128" t="s">
        <v>71</v>
      </c>
      <c r="J26" s="128"/>
      <c r="K26" s="128"/>
      <c r="L26" s="128" t="s">
        <v>72</v>
      </c>
      <c r="M26" s="128"/>
      <c r="N26" s="128"/>
      <c r="O26" s="128" t="s">
        <v>40</v>
      </c>
      <c r="P26" s="128"/>
      <c r="Q26" s="128"/>
      <c r="R26" s="128" t="s">
        <v>73</v>
      </c>
      <c r="S26" s="128"/>
      <c r="T26" s="129"/>
    </row>
    <row r="27" spans="2:20" x14ac:dyDescent="0.35">
      <c r="B27" s="81" t="s">
        <v>52</v>
      </c>
      <c r="D27" s="5" t="s">
        <v>52</v>
      </c>
      <c r="I27" s="82" t="s">
        <v>68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3"/>
    </row>
    <row r="28" spans="2:20" x14ac:dyDescent="0.35">
      <c r="B28" s="81">
        <v>2</v>
      </c>
      <c r="D28" s="5">
        <v>1</v>
      </c>
      <c r="E28" t="s">
        <v>48</v>
      </c>
      <c r="F28" t="s">
        <v>49</v>
      </c>
      <c r="G28" t="s">
        <v>50</v>
      </c>
      <c r="I28" s="5" t="s">
        <v>38</v>
      </c>
      <c r="J28" s="5" t="s">
        <v>39</v>
      </c>
      <c r="K28" s="5" t="s">
        <v>36</v>
      </c>
      <c r="L28" s="5" t="s">
        <v>38</v>
      </c>
      <c r="M28" s="5" t="s">
        <v>39</v>
      </c>
      <c r="N28" s="5" t="s">
        <v>36</v>
      </c>
      <c r="O28" s="5" t="s">
        <v>38</v>
      </c>
      <c r="P28" s="5" t="s">
        <v>39</v>
      </c>
      <c r="Q28" s="5" t="s">
        <v>36</v>
      </c>
      <c r="R28" s="5" t="s">
        <v>38</v>
      </c>
      <c r="S28" s="5" t="s">
        <v>39</v>
      </c>
      <c r="T28" s="84" t="s">
        <v>36</v>
      </c>
    </row>
    <row r="29" spans="2:20" x14ac:dyDescent="0.35">
      <c r="B29" s="85" t="s">
        <v>37</v>
      </c>
      <c r="D29" t="str">
        <f>D7</f>
        <v>TBP C4 ECOWATT 10 H(V)</v>
      </c>
      <c r="E29" s="8">
        <f>data!E7</f>
        <v>19</v>
      </c>
      <c r="F29" s="8">
        <f>data!F7</f>
        <v>6.6000000000000014</v>
      </c>
      <c r="G29" s="8">
        <f>data!G7</f>
        <v>25.6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>
        <v>1</v>
      </c>
      <c r="O29" s="10">
        <v>1.7909786811387347</v>
      </c>
      <c r="P29" s="10">
        <v>1</v>
      </c>
      <c r="Q29" s="10">
        <v>1.02</v>
      </c>
      <c r="R29" s="10">
        <v>1</v>
      </c>
      <c r="S29" s="10">
        <v>1</v>
      </c>
      <c r="T29" s="86">
        <v>1</v>
      </c>
    </row>
    <row r="30" spans="2:20" x14ac:dyDescent="0.35">
      <c r="B30" s="85" t="s">
        <v>35</v>
      </c>
      <c r="E30" s="8"/>
      <c r="F30" s="8"/>
      <c r="G30" s="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86"/>
    </row>
    <row r="31" spans="2:20" x14ac:dyDescent="0.35">
      <c r="B31" s="85" t="s">
        <v>36</v>
      </c>
      <c r="C31" s="7"/>
      <c r="E31" s="8"/>
      <c r="F31" s="8"/>
      <c r="G31" s="8"/>
      <c r="H31" s="7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86"/>
    </row>
    <row r="32" spans="2:20" x14ac:dyDescent="0.35">
      <c r="B32" s="80"/>
      <c r="C32" s="7"/>
      <c r="E32" s="8"/>
      <c r="F32" s="8"/>
      <c r="G32" s="8"/>
      <c r="H32" s="7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86"/>
    </row>
    <row r="33" spans="2:20" x14ac:dyDescent="0.35">
      <c r="B33" s="81" t="s">
        <v>51</v>
      </c>
      <c r="C33" s="7"/>
      <c r="E33" s="8"/>
      <c r="F33" s="8"/>
      <c r="G33" s="8"/>
      <c r="H33" s="7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86"/>
    </row>
    <row r="34" spans="2:20" ht="15" thickBot="1" x14ac:dyDescent="0.4">
      <c r="B34" s="87">
        <f>B28*100+D28</f>
        <v>201</v>
      </c>
      <c r="C34" s="88"/>
      <c r="D34" s="88"/>
      <c r="E34" s="89"/>
      <c r="F34" s="89"/>
      <c r="G34" s="89"/>
      <c r="H34" s="88"/>
      <c r="I34" s="90"/>
      <c r="J34" s="90"/>
      <c r="K34" s="90"/>
      <c r="L34" s="88"/>
      <c r="M34" s="88"/>
      <c r="N34" s="88"/>
      <c r="O34" s="90"/>
      <c r="P34" s="90"/>
      <c r="Q34" s="90"/>
      <c r="R34" s="88"/>
      <c r="S34" s="88"/>
      <c r="T34" s="91"/>
    </row>
  </sheetData>
  <sheetProtection selectLockedCells="1" selectUnlockedCells="1"/>
  <mergeCells count="15">
    <mergeCell ref="L26:N26"/>
    <mergeCell ref="R26:T26"/>
    <mergeCell ref="I26:K26"/>
    <mergeCell ref="O26:Q26"/>
    <mergeCell ref="B25:T25"/>
    <mergeCell ref="B14:T14"/>
    <mergeCell ref="B3:T3"/>
    <mergeCell ref="R15:T15"/>
    <mergeCell ref="I15:K15"/>
    <mergeCell ref="L15:N15"/>
    <mergeCell ref="O15:Q15"/>
    <mergeCell ref="I4:K4"/>
    <mergeCell ref="R4:T4"/>
    <mergeCell ref="O4:Q4"/>
    <mergeCell ref="L4:N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Cadre de validité</vt:lpstr>
      <vt:lpstr>Impacts Unité Fonctionnelle</vt:lpstr>
      <vt:lpstr>Impacts Débit du projet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Bordas</dc:creator>
  <cp:lastModifiedBy>Ivan Bordas</cp:lastModifiedBy>
  <cp:lastPrinted>2018-12-12T16:21:18Z</cp:lastPrinted>
  <dcterms:created xsi:type="dcterms:W3CDTF">2018-06-11T08:45:15Z</dcterms:created>
  <dcterms:modified xsi:type="dcterms:W3CDTF">2024-03-28T14:38:50Z</dcterms:modified>
</cp:coreProperties>
</file>