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M:\013-R et D\02-Collaboratifs\Projets Produits\PEP\0-Réalisation des PEP\TECH C4 ECOWATT_TBP PLUS\MVN\"/>
    </mc:Choice>
  </mc:AlternateContent>
  <xr:revisionPtr revIDLastSave="0" documentId="13_ncr:1_{1536BAEA-9CF5-48C7-AA70-3C62E14E10E3}" xr6:coauthVersionLast="47" xr6:coauthVersionMax="47" xr10:uidLastSave="{00000000-0000-0000-0000-000000000000}"/>
  <bookViews>
    <workbookView xWindow="62520" yWindow="-45" windowWidth="29040" windowHeight="15720" activeTab="4" xr2:uid="{00000000-000D-0000-FFFF-FFFF00000000}"/>
  </bookViews>
  <sheets>
    <sheet name="Sommaire" sheetId="1" r:id="rId1"/>
    <sheet name="Cadre de validité" sheetId="2" r:id="rId2"/>
    <sheet name="Impacts Unité Fonctionnelle" sheetId="9" r:id="rId3"/>
    <sheet name="Impacts Débit du projet" sheetId="10" r:id="rId4"/>
    <sheet name="Impacts Unité déclarée" sheetId="11" r:id="rId5"/>
    <sheet name="data" sheetId="8" state="hidden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9" l="1"/>
  <c r="C20" i="10" l="1"/>
  <c r="C18" i="11" l="1"/>
  <c r="C17" i="11"/>
  <c r="C16" i="11"/>
  <c r="C15" i="11"/>
  <c r="Y9" i="11"/>
  <c r="C25" i="11" s="1"/>
  <c r="AD4" i="11"/>
  <c r="C19" i="11" s="1"/>
  <c r="A2" i="11"/>
  <c r="A1" i="11"/>
  <c r="D56" i="11" l="1"/>
  <c r="E56" i="11"/>
  <c r="F56" i="11"/>
  <c r="E25" i="11"/>
  <c r="I56" i="11" s="1"/>
  <c r="S70" i="11"/>
  <c r="X69" i="11"/>
  <c r="P69" i="11"/>
  <c r="H69" i="11"/>
  <c r="D65" i="11"/>
  <c r="F63" i="11"/>
  <c r="E60" i="11"/>
  <c r="D57" i="11"/>
  <c r="F54" i="11"/>
  <c r="E51" i="11"/>
  <c r="D48" i="11"/>
  <c r="F46" i="11"/>
  <c r="R70" i="11"/>
  <c r="J70" i="11"/>
  <c r="O69" i="11"/>
  <c r="F66" i="11"/>
  <c r="E63" i="11"/>
  <c r="D60" i="11"/>
  <c r="F58" i="11"/>
  <c r="E54" i="11"/>
  <c r="D51" i="11"/>
  <c r="F49" i="11"/>
  <c r="E46" i="11"/>
  <c r="I70" i="11"/>
  <c r="N69" i="11"/>
  <c r="F69" i="11"/>
  <c r="E66" i="11"/>
  <c r="D63" i="11"/>
  <c r="F61" i="11"/>
  <c r="E58" i="11"/>
  <c r="D54" i="11"/>
  <c r="F52" i="11"/>
  <c r="E49" i="11"/>
  <c r="D46" i="11"/>
  <c r="X70" i="11"/>
  <c r="P70" i="11"/>
  <c r="H70" i="11"/>
  <c r="U69" i="11"/>
  <c r="M69" i="11"/>
  <c r="E69" i="11"/>
  <c r="D66" i="11"/>
  <c r="F64" i="11"/>
  <c r="E61" i="11"/>
  <c r="D58" i="11"/>
  <c r="F55" i="11"/>
  <c r="E52" i="11"/>
  <c r="D49" i="11"/>
  <c r="F47" i="11"/>
  <c r="O70" i="11"/>
  <c r="T69" i="11"/>
  <c r="L69" i="11"/>
  <c r="D69" i="11"/>
  <c r="F67" i="11"/>
  <c r="E64" i="11"/>
  <c r="D61" i="11"/>
  <c r="F59" i="11"/>
  <c r="E55" i="11"/>
  <c r="D52" i="11"/>
  <c r="F50" i="11"/>
  <c r="E47" i="11"/>
  <c r="T70" i="11"/>
  <c r="R69" i="11"/>
  <c r="M70" i="11"/>
  <c r="F53" i="11"/>
  <c r="E50" i="11"/>
  <c r="F48" i="11"/>
  <c r="L70" i="11"/>
  <c r="J69" i="11"/>
  <c r="F62" i="11"/>
  <c r="E59" i="11"/>
  <c r="F57" i="11"/>
  <c r="D55" i="11"/>
  <c r="E53" i="11"/>
  <c r="F51" i="11"/>
  <c r="D50" i="11"/>
  <c r="G50" i="11" s="1"/>
  <c r="E48" i="11"/>
  <c r="D45" i="11"/>
  <c r="D44" i="11"/>
  <c r="F42" i="11"/>
  <c r="E39" i="11"/>
  <c r="D36" i="11"/>
  <c r="F34" i="11"/>
  <c r="E31" i="11"/>
  <c r="F70" i="11"/>
  <c r="I69" i="11"/>
  <c r="D70" i="11"/>
  <c r="F43" i="11"/>
  <c r="E40" i="11"/>
  <c r="D37" i="11"/>
  <c r="F35" i="11"/>
  <c r="U70" i="11"/>
  <c r="S69" i="11"/>
  <c r="E67" i="11"/>
  <c r="D64" i="11"/>
  <c r="D59" i="11"/>
  <c r="E57" i="11"/>
  <c r="F45" i="11"/>
  <c r="F38" i="11"/>
  <c r="F37" i="11"/>
  <c r="F41" i="11"/>
  <c r="F40" i="11"/>
  <c r="N70" i="11"/>
  <c r="D67" i="11"/>
  <c r="E45" i="11"/>
  <c r="F31" i="11"/>
  <c r="E70" i="11"/>
  <c r="F36" i="11"/>
  <c r="E35" i="11"/>
  <c r="E34" i="11"/>
  <c r="D31" i="11"/>
  <c r="F39" i="11"/>
  <c r="E38" i="11"/>
  <c r="E37" i="11"/>
  <c r="E36" i="11"/>
  <c r="D35" i="11"/>
  <c r="D34" i="11"/>
  <c r="F60" i="11"/>
  <c r="E65" i="11"/>
  <c r="E43" i="11"/>
  <c r="E41" i="11"/>
  <c r="D38" i="11"/>
  <c r="D42" i="11"/>
  <c r="E62" i="11"/>
  <c r="D62" i="11"/>
  <c r="D47" i="11"/>
  <c r="F65" i="11"/>
  <c r="D53" i="11"/>
  <c r="F44" i="11"/>
  <c r="E42" i="11"/>
  <c r="D40" i="11"/>
  <c r="D39" i="11"/>
  <c r="E44" i="11"/>
  <c r="D43" i="11"/>
  <c r="D41" i="11"/>
  <c r="I64" i="11"/>
  <c r="I55" i="11"/>
  <c r="I47" i="11"/>
  <c r="I67" i="11"/>
  <c r="I59" i="11"/>
  <c r="I50" i="11"/>
  <c r="I62" i="11"/>
  <c r="I53" i="11"/>
  <c r="I45" i="11"/>
  <c r="I65" i="11"/>
  <c r="I57" i="11"/>
  <c r="I48" i="11"/>
  <c r="I60" i="11"/>
  <c r="I51" i="11"/>
  <c r="I63" i="11"/>
  <c r="I58" i="11"/>
  <c r="I52" i="11"/>
  <c r="I66" i="11"/>
  <c r="I61" i="11"/>
  <c r="I43" i="11"/>
  <c r="I35" i="11"/>
  <c r="I44" i="11"/>
  <c r="I36" i="11"/>
  <c r="I39" i="11"/>
  <c r="I38" i="11"/>
  <c r="I37" i="11"/>
  <c r="I46" i="11"/>
  <c r="I42" i="11"/>
  <c r="I41" i="11"/>
  <c r="I40" i="11"/>
  <c r="I49" i="11"/>
  <c r="F25" i="11"/>
  <c r="I34" i="11"/>
  <c r="I31" i="11"/>
  <c r="G25" i="11"/>
  <c r="H25" i="11"/>
  <c r="I54" i="11"/>
  <c r="D25" i="11"/>
  <c r="H56" i="11" s="1"/>
  <c r="A2" i="9"/>
  <c r="A1" i="9"/>
  <c r="A2" i="10"/>
  <c r="A1" i="10"/>
  <c r="G39" i="11" l="1"/>
  <c r="O56" i="11"/>
  <c r="P56" i="11"/>
  <c r="J56" i="11"/>
  <c r="T56" i="11"/>
  <c r="U56" i="11"/>
  <c r="X56" i="11"/>
  <c r="S56" i="11"/>
  <c r="R56" i="11"/>
  <c r="L56" i="11"/>
  <c r="M56" i="11"/>
  <c r="N56" i="11"/>
  <c r="K56" i="11"/>
  <c r="G56" i="11"/>
  <c r="G41" i="11"/>
  <c r="G64" i="11"/>
  <c r="G62" i="11"/>
  <c r="G69" i="11"/>
  <c r="V70" i="11"/>
  <c r="G57" i="11"/>
  <c r="G47" i="11"/>
  <c r="G52" i="11"/>
  <c r="G36" i="11"/>
  <c r="G58" i="11"/>
  <c r="G54" i="11"/>
  <c r="G60" i="11"/>
  <c r="G55" i="11"/>
  <c r="G65" i="11"/>
  <c r="G31" i="11"/>
  <c r="V69" i="11"/>
  <c r="G63" i="11"/>
  <c r="G48" i="11"/>
  <c r="G38" i="11"/>
  <c r="G34" i="11"/>
  <c r="G45" i="11"/>
  <c r="G43" i="11"/>
  <c r="G70" i="11"/>
  <c r="R67" i="11"/>
  <c r="T65" i="11"/>
  <c r="S62" i="11"/>
  <c r="X61" i="11"/>
  <c r="U60" i="11"/>
  <c r="R59" i="11"/>
  <c r="T57" i="11"/>
  <c r="S53" i="11"/>
  <c r="X52" i="11"/>
  <c r="U51" i="11"/>
  <c r="R50" i="11"/>
  <c r="T48" i="11"/>
  <c r="S45" i="11"/>
  <c r="X44" i="11"/>
  <c r="S65" i="11"/>
  <c r="X64" i="11"/>
  <c r="U63" i="11"/>
  <c r="R62" i="11"/>
  <c r="T60" i="11"/>
  <c r="S57" i="11"/>
  <c r="X55" i="11"/>
  <c r="U54" i="11"/>
  <c r="R53" i="11"/>
  <c r="T51" i="11"/>
  <c r="S48" i="11"/>
  <c r="X47" i="11"/>
  <c r="U46" i="11"/>
  <c r="R45" i="11"/>
  <c r="X67" i="11"/>
  <c r="U66" i="11"/>
  <c r="R65" i="11"/>
  <c r="T63" i="11"/>
  <c r="S60" i="11"/>
  <c r="X59" i="11"/>
  <c r="U58" i="11"/>
  <c r="R57" i="11"/>
  <c r="T54" i="11"/>
  <c r="S51" i="11"/>
  <c r="X50" i="11"/>
  <c r="U49" i="11"/>
  <c r="R48" i="11"/>
  <c r="T46" i="11"/>
  <c r="T66" i="11"/>
  <c r="S63" i="11"/>
  <c r="X62" i="11"/>
  <c r="U61" i="11"/>
  <c r="R60" i="11"/>
  <c r="T58" i="11"/>
  <c r="S54" i="11"/>
  <c r="X53" i="11"/>
  <c r="U52" i="11"/>
  <c r="R51" i="11"/>
  <c r="T49" i="11"/>
  <c r="S46" i="11"/>
  <c r="X45" i="11"/>
  <c r="U44" i="11"/>
  <c r="S66" i="11"/>
  <c r="X65" i="11"/>
  <c r="U64" i="11"/>
  <c r="R63" i="11"/>
  <c r="T61" i="11"/>
  <c r="S58" i="11"/>
  <c r="X57" i="11"/>
  <c r="U55" i="11"/>
  <c r="R54" i="11"/>
  <c r="T52" i="11"/>
  <c r="S49" i="11"/>
  <c r="X48" i="11"/>
  <c r="U47" i="11"/>
  <c r="R46" i="11"/>
  <c r="T44" i="11"/>
  <c r="S67" i="11"/>
  <c r="R64" i="11"/>
  <c r="X51" i="11"/>
  <c r="X46" i="11"/>
  <c r="S41" i="11"/>
  <c r="X40" i="11"/>
  <c r="U39" i="11"/>
  <c r="R38" i="11"/>
  <c r="T36" i="11"/>
  <c r="U31" i="11"/>
  <c r="U67" i="11"/>
  <c r="X66" i="11"/>
  <c r="T64" i="11"/>
  <c r="U62" i="11"/>
  <c r="S61" i="11"/>
  <c r="T59" i="11"/>
  <c r="R58" i="11"/>
  <c r="U57" i="11"/>
  <c r="S55" i="11"/>
  <c r="T53" i="11"/>
  <c r="R52" i="11"/>
  <c r="S50" i="11"/>
  <c r="R47" i="11"/>
  <c r="S42" i="11"/>
  <c r="X41" i="11"/>
  <c r="U40" i="11"/>
  <c r="R39" i="11"/>
  <c r="T37" i="11"/>
  <c r="S34" i="11"/>
  <c r="R31" i="11"/>
  <c r="T67" i="11"/>
  <c r="R66" i="11"/>
  <c r="U65" i="11"/>
  <c r="S64" i="11"/>
  <c r="T62" i="11"/>
  <c r="R61" i="11"/>
  <c r="X49" i="11"/>
  <c r="T47" i="11"/>
  <c r="U43" i="11"/>
  <c r="U42" i="11"/>
  <c r="U41" i="11"/>
  <c r="T40" i="11"/>
  <c r="T39" i="11"/>
  <c r="T38" i="11"/>
  <c r="S37" i="11"/>
  <c r="S36" i="11"/>
  <c r="S35" i="11"/>
  <c r="R34" i="11"/>
  <c r="S44" i="11"/>
  <c r="S43" i="11"/>
  <c r="R42" i="11"/>
  <c r="R41" i="11"/>
  <c r="R40" i="11"/>
  <c r="R44" i="11"/>
  <c r="X63" i="11"/>
  <c r="X60" i="11"/>
  <c r="X58" i="11"/>
  <c r="T55" i="11"/>
  <c r="U53" i="11"/>
  <c r="R49" i="11"/>
  <c r="S47" i="11"/>
  <c r="T43" i="11"/>
  <c r="T42" i="11"/>
  <c r="T41" i="11"/>
  <c r="S40" i="11"/>
  <c r="S39" i="11"/>
  <c r="S38" i="11"/>
  <c r="R37" i="11"/>
  <c r="R36" i="11"/>
  <c r="R35" i="11"/>
  <c r="R55" i="11"/>
  <c r="R43" i="11"/>
  <c r="X31" i="11"/>
  <c r="X43" i="11"/>
  <c r="X42" i="11"/>
  <c r="U35" i="11"/>
  <c r="U34" i="11"/>
  <c r="T31" i="11"/>
  <c r="U59" i="11"/>
  <c r="T50" i="11"/>
  <c r="S59" i="11"/>
  <c r="X35" i="11"/>
  <c r="T45" i="11"/>
  <c r="X39" i="11"/>
  <c r="X37" i="11"/>
  <c r="U38" i="11"/>
  <c r="U37" i="11"/>
  <c r="U36" i="11"/>
  <c r="T35" i="11"/>
  <c r="T34" i="11"/>
  <c r="S31" i="11"/>
  <c r="X54" i="11"/>
  <c r="U50" i="11"/>
  <c r="U45" i="11"/>
  <c r="X36" i="11"/>
  <c r="X34" i="11"/>
  <c r="S52" i="11"/>
  <c r="U48" i="11"/>
  <c r="X38" i="11"/>
  <c r="K70" i="11"/>
  <c r="Q70" i="11" s="1"/>
  <c r="L65" i="11"/>
  <c r="N63" i="11"/>
  <c r="K62" i="11"/>
  <c r="M60" i="11"/>
  <c r="L57" i="11"/>
  <c r="N54" i="11"/>
  <c r="K53" i="11"/>
  <c r="M51" i="11"/>
  <c r="L48" i="11"/>
  <c r="N46" i="11"/>
  <c r="K45" i="11"/>
  <c r="N66" i="11"/>
  <c r="K65" i="11"/>
  <c r="M63" i="11"/>
  <c r="L60" i="11"/>
  <c r="N58" i="11"/>
  <c r="K57" i="11"/>
  <c r="M54" i="11"/>
  <c r="L51" i="11"/>
  <c r="N49" i="11"/>
  <c r="K48" i="11"/>
  <c r="M46" i="11"/>
  <c r="M66" i="11"/>
  <c r="L63" i="11"/>
  <c r="N61" i="11"/>
  <c r="K60" i="11"/>
  <c r="M58" i="11"/>
  <c r="L54" i="11"/>
  <c r="N52" i="11"/>
  <c r="K51" i="11"/>
  <c r="M49" i="11"/>
  <c r="L46" i="11"/>
  <c r="L66" i="11"/>
  <c r="N64" i="11"/>
  <c r="K63" i="11"/>
  <c r="M61" i="11"/>
  <c r="L58" i="11"/>
  <c r="N55" i="11"/>
  <c r="K54" i="11"/>
  <c r="M52" i="11"/>
  <c r="L49" i="11"/>
  <c r="N47" i="11"/>
  <c r="K46" i="11"/>
  <c r="N67" i="11"/>
  <c r="K66" i="11"/>
  <c r="M64" i="11"/>
  <c r="L61" i="11"/>
  <c r="N59" i="11"/>
  <c r="K58" i="11"/>
  <c r="M55" i="11"/>
  <c r="L52" i="11"/>
  <c r="N50" i="11"/>
  <c r="K49" i="11"/>
  <c r="M47" i="11"/>
  <c r="N62" i="11"/>
  <c r="M59" i="11"/>
  <c r="N57" i="11"/>
  <c r="L55" i="11"/>
  <c r="M53" i="11"/>
  <c r="K52" i="11"/>
  <c r="N51" i="11"/>
  <c r="L50" i="11"/>
  <c r="M48" i="11"/>
  <c r="K69" i="11"/>
  <c r="L67" i="11"/>
  <c r="M65" i="11"/>
  <c r="K64" i="11"/>
  <c r="L62" i="11"/>
  <c r="K59" i="11"/>
  <c r="K67" i="11"/>
  <c r="L44" i="11"/>
  <c r="N42" i="11"/>
  <c r="K41" i="11"/>
  <c r="M39" i="11"/>
  <c r="L36" i="11"/>
  <c r="N34" i="11"/>
  <c r="M31" i="11"/>
  <c r="N45" i="11"/>
  <c r="N43" i="11"/>
  <c r="K42" i="11"/>
  <c r="M40" i="11"/>
  <c r="L37" i="11"/>
  <c r="N35" i="11"/>
  <c r="K34" i="11"/>
  <c r="K61" i="11"/>
  <c r="K44" i="11"/>
  <c r="K43" i="11"/>
  <c r="N53" i="11"/>
  <c r="L47" i="11"/>
  <c r="N60" i="11"/>
  <c r="K55" i="11"/>
  <c r="K47" i="11"/>
  <c r="N31" i="11"/>
  <c r="L53" i="11"/>
  <c r="N65" i="11"/>
  <c r="M62" i="11"/>
  <c r="N48" i="11"/>
  <c r="M45" i="11"/>
  <c r="N37" i="11"/>
  <c r="M35" i="11"/>
  <c r="L31" i="11"/>
  <c r="N41" i="11"/>
  <c r="N39" i="11"/>
  <c r="M37" i="11"/>
  <c r="L35" i="11"/>
  <c r="K31" i="11"/>
  <c r="M67" i="11"/>
  <c r="M50" i="11"/>
  <c r="N44" i="11"/>
  <c r="M42" i="11"/>
  <c r="L40" i="11"/>
  <c r="L38" i="11"/>
  <c r="K36" i="11"/>
  <c r="M44" i="11"/>
  <c r="L43" i="11"/>
  <c r="L41" i="11"/>
  <c r="K39" i="11"/>
  <c r="M57" i="11"/>
  <c r="L45" i="11"/>
  <c r="N38" i="11"/>
  <c r="N36" i="11"/>
  <c r="M34" i="11"/>
  <c r="N40" i="11"/>
  <c r="M38" i="11"/>
  <c r="M36" i="11"/>
  <c r="L34" i="11"/>
  <c r="M43" i="11"/>
  <c r="M41" i="11"/>
  <c r="L39" i="11"/>
  <c r="K37" i="11"/>
  <c r="K35" i="11"/>
  <c r="L59" i="11"/>
  <c r="K50" i="11"/>
  <c r="L42" i="11"/>
  <c r="K40" i="11"/>
  <c r="K38" i="11"/>
  <c r="L64" i="11"/>
  <c r="G40" i="11"/>
  <c r="G61" i="11"/>
  <c r="G42" i="11"/>
  <c r="G44" i="11"/>
  <c r="G66" i="11"/>
  <c r="G53" i="11"/>
  <c r="G35" i="11"/>
  <c r="G67" i="11"/>
  <c r="G59" i="11"/>
  <c r="G37" i="11"/>
  <c r="Q69" i="11"/>
  <c r="G49" i="11"/>
  <c r="G46" i="11"/>
  <c r="G51" i="11"/>
  <c r="J67" i="11"/>
  <c r="O66" i="11"/>
  <c r="P61" i="11"/>
  <c r="J59" i="11"/>
  <c r="O58" i="11"/>
  <c r="P52" i="11"/>
  <c r="J50" i="11"/>
  <c r="O49" i="11"/>
  <c r="P64" i="11"/>
  <c r="J62" i="11"/>
  <c r="O61" i="11"/>
  <c r="P55" i="11"/>
  <c r="J53" i="11"/>
  <c r="O52" i="11"/>
  <c r="P47" i="11"/>
  <c r="J45" i="11"/>
  <c r="P67" i="11"/>
  <c r="J65" i="11"/>
  <c r="O64" i="11"/>
  <c r="P59" i="11"/>
  <c r="J57" i="11"/>
  <c r="O55" i="11"/>
  <c r="P50" i="11"/>
  <c r="J48" i="11"/>
  <c r="O47" i="11"/>
  <c r="O67" i="11"/>
  <c r="P62" i="11"/>
  <c r="J60" i="11"/>
  <c r="O59" i="11"/>
  <c r="P53" i="11"/>
  <c r="J51" i="11"/>
  <c r="O50" i="11"/>
  <c r="P45" i="11"/>
  <c r="P65" i="11"/>
  <c r="J63" i="11"/>
  <c r="O62" i="11"/>
  <c r="P57" i="11"/>
  <c r="J54" i="11"/>
  <c r="O53" i="11"/>
  <c r="P48" i="11"/>
  <c r="J46" i="11"/>
  <c r="O45" i="11"/>
  <c r="O65" i="11"/>
  <c r="P63" i="11"/>
  <c r="O60" i="11"/>
  <c r="P58" i="11"/>
  <c r="O54" i="11"/>
  <c r="J49" i="11"/>
  <c r="J66" i="11"/>
  <c r="J61" i="11"/>
  <c r="J55" i="11"/>
  <c r="J64" i="11"/>
  <c r="P40" i="11"/>
  <c r="J38" i="11"/>
  <c r="O37" i="11"/>
  <c r="P51" i="11"/>
  <c r="O48" i="11"/>
  <c r="P46" i="11"/>
  <c r="P41" i="11"/>
  <c r="J39" i="11"/>
  <c r="O38" i="11"/>
  <c r="J31" i="11"/>
  <c r="P60" i="11"/>
  <c r="O46" i="11"/>
  <c r="J42" i="11"/>
  <c r="J41" i="11"/>
  <c r="J40" i="11"/>
  <c r="O63" i="11"/>
  <c r="P36" i="11"/>
  <c r="P35" i="11"/>
  <c r="P34" i="11"/>
  <c r="O31" i="11"/>
  <c r="P39" i="11"/>
  <c r="P38" i="11"/>
  <c r="P37" i="11"/>
  <c r="O36" i="11"/>
  <c r="O35" i="11"/>
  <c r="O34" i="11"/>
  <c r="J44" i="11"/>
  <c r="J43" i="11"/>
  <c r="P31" i="11"/>
  <c r="P66" i="11"/>
  <c r="O51" i="11"/>
  <c r="P49" i="11"/>
  <c r="J58" i="11"/>
  <c r="O57" i="11"/>
  <c r="O40" i="11"/>
  <c r="O44" i="11"/>
  <c r="O43" i="11"/>
  <c r="J34" i="11"/>
  <c r="J37" i="11"/>
  <c r="J35" i="11"/>
  <c r="J52" i="11"/>
  <c r="J47" i="11"/>
  <c r="P44" i="11"/>
  <c r="P43" i="11"/>
  <c r="P42" i="11"/>
  <c r="O41" i="11"/>
  <c r="O39" i="11"/>
  <c r="O42" i="11"/>
  <c r="P54" i="11"/>
  <c r="J36" i="11"/>
  <c r="H61" i="11"/>
  <c r="H52" i="11"/>
  <c r="H64" i="11"/>
  <c r="H55" i="11"/>
  <c r="H47" i="11"/>
  <c r="H67" i="11"/>
  <c r="H59" i="11"/>
  <c r="H50" i="11"/>
  <c r="H62" i="11"/>
  <c r="H53" i="11"/>
  <c r="H45" i="11"/>
  <c r="H65" i="11"/>
  <c r="H57" i="11"/>
  <c r="H48" i="11"/>
  <c r="H60" i="11"/>
  <c r="H54" i="11"/>
  <c r="H49" i="11"/>
  <c r="H63" i="11"/>
  <c r="H58" i="11"/>
  <c r="H40" i="11"/>
  <c r="H66" i="11"/>
  <c r="H41" i="11"/>
  <c r="H36" i="11"/>
  <c r="H35" i="11"/>
  <c r="H34" i="11"/>
  <c r="H51" i="11"/>
  <c r="H39" i="11"/>
  <c r="H38" i="11"/>
  <c r="H37" i="11"/>
  <c r="H46" i="11"/>
  <c r="H44" i="11"/>
  <c r="H43" i="11"/>
  <c r="H42" i="11"/>
  <c r="H31" i="11"/>
  <c r="C18" i="10"/>
  <c r="C16" i="10"/>
  <c r="C15" i="10"/>
  <c r="W9" i="10"/>
  <c r="G25" i="10" s="1"/>
  <c r="C19" i="10"/>
  <c r="C17" i="10"/>
  <c r="V56" i="11" l="1"/>
  <c r="Q41" i="11"/>
  <c r="V55" i="11"/>
  <c r="V51" i="11"/>
  <c r="Q56" i="11"/>
  <c r="W56" i="11" s="1"/>
  <c r="Q55" i="11"/>
  <c r="W55" i="11" s="1"/>
  <c r="N41" i="10"/>
  <c r="M53" i="10"/>
  <c r="K53" i="10"/>
  <c r="N53" i="10"/>
  <c r="L53" i="10"/>
  <c r="V48" i="11"/>
  <c r="W48" i="11" s="1"/>
  <c r="V53" i="11"/>
  <c r="V35" i="11"/>
  <c r="V66" i="11"/>
  <c r="V61" i="11"/>
  <c r="V58" i="11"/>
  <c r="W69" i="11"/>
  <c r="Q36" i="11"/>
  <c r="Q34" i="11"/>
  <c r="Q52" i="11"/>
  <c r="Q44" i="11"/>
  <c r="Q63" i="11"/>
  <c r="Q48" i="11"/>
  <c r="Q54" i="11"/>
  <c r="Q38" i="11"/>
  <c r="Q47" i="11"/>
  <c r="Q66" i="11"/>
  <c r="Q51" i="11"/>
  <c r="Q65" i="11"/>
  <c r="Q53" i="11"/>
  <c r="Q50" i="11"/>
  <c r="V31" i="11"/>
  <c r="V54" i="11"/>
  <c r="V59" i="11"/>
  <c r="Q43" i="11"/>
  <c r="Q40" i="11"/>
  <c r="Q39" i="11"/>
  <c r="V43" i="11"/>
  <c r="V47" i="11"/>
  <c r="Q42" i="11"/>
  <c r="Q60" i="11"/>
  <c r="Q62" i="11"/>
  <c r="Q59" i="11"/>
  <c r="V44" i="11"/>
  <c r="V34" i="11"/>
  <c r="V52" i="11"/>
  <c r="V64" i="11"/>
  <c r="V46" i="11"/>
  <c r="V50" i="11"/>
  <c r="Q35" i="11"/>
  <c r="Q58" i="11"/>
  <c r="Q64" i="11"/>
  <c r="Q49" i="11"/>
  <c r="Q46" i="11"/>
  <c r="V36" i="11"/>
  <c r="V40" i="11"/>
  <c r="V38" i="11"/>
  <c r="V65" i="11"/>
  <c r="W70" i="11"/>
  <c r="Q37" i="11"/>
  <c r="Q57" i="11"/>
  <c r="Q45" i="11"/>
  <c r="W45" i="11" s="1"/>
  <c r="V37" i="11"/>
  <c r="V49" i="11"/>
  <c r="V41" i="11"/>
  <c r="W41" i="11" s="1"/>
  <c r="V39" i="11"/>
  <c r="V63" i="11"/>
  <c r="V45" i="11"/>
  <c r="V67" i="11"/>
  <c r="Q31" i="11"/>
  <c r="Q67" i="11"/>
  <c r="V42" i="11"/>
  <c r="Q61" i="11"/>
  <c r="V60" i="11"/>
  <c r="V57" i="11"/>
  <c r="V62" i="11"/>
  <c r="D25" i="10"/>
  <c r="F25" i="10"/>
  <c r="H25" i="10"/>
  <c r="C25" i="10"/>
  <c r="L43" i="10"/>
  <c r="K51" i="10"/>
  <c r="N61" i="10"/>
  <c r="K40" i="10"/>
  <c r="M58" i="10"/>
  <c r="L33" i="10"/>
  <c r="M36" i="10"/>
  <c r="N39" i="10"/>
  <c r="K67" i="10"/>
  <c r="L55" i="10"/>
  <c r="N31" i="10"/>
  <c r="N33" i="10"/>
  <c r="K38" i="10"/>
  <c r="L41" i="10"/>
  <c r="M44" i="10"/>
  <c r="K50" i="10"/>
  <c r="L54" i="10"/>
  <c r="M57" i="10"/>
  <c r="N60" i="10"/>
  <c r="K32" i="10"/>
  <c r="L35" i="10"/>
  <c r="M38" i="10"/>
  <c r="N66" i="10"/>
  <c r="K65" i="10"/>
  <c r="M63" i="10"/>
  <c r="L60" i="10"/>
  <c r="N58" i="10"/>
  <c r="K57" i="10"/>
  <c r="M55" i="10"/>
  <c r="L51" i="10"/>
  <c r="N49" i="10"/>
  <c r="K48" i="10"/>
  <c r="M46" i="10"/>
  <c r="L66" i="10"/>
  <c r="N64" i="10"/>
  <c r="K63" i="10"/>
  <c r="M61" i="10"/>
  <c r="L58" i="10"/>
  <c r="N56" i="10"/>
  <c r="K55" i="10"/>
  <c r="M52" i="10"/>
  <c r="L49" i="10"/>
  <c r="N47" i="10"/>
  <c r="K46" i="10"/>
  <c r="N67" i="10"/>
  <c r="K66" i="10"/>
  <c r="M64" i="10"/>
  <c r="L61" i="10"/>
  <c r="N59" i="10"/>
  <c r="K58" i="10"/>
  <c r="M56" i="10"/>
  <c r="L52" i="10"/>
  <c r="N50" i="10"/>
  <c r="K49" i="10"/>
  <c r="M47" i="10"/>
  <c r="K69" i="10"/>
  <c r="M67" i="10"/>
  <c r="L64" i="10"/>
  <c r="N62" i="10"/>
  <c r="K61" i="10"/>
  <c r="M59" i="10"/>
  <c r="L56" i="10"/>
  <c r="N54" i="10"/>
  <c r="K52" i="10"/>
  <c r="M50" i="10"/>
  <c r="L47" i="10"/>
  <c r="N45" i="10"/>
  <c r="K70" i="10"/>
  <c r="N63" i="10"/>
  <c r="M60" i="10"/>
  <c r="L57" i="10"/>
  <c r="K54" i="10"/>
  <c r="N46" i="10"/>
  <c r="L44" i="10"/>
  <c r="N42" i="10"/>
  <c r="K41" i="10"/>
  <c r="M39" i="10"/>
  <c r="L36" i="10"/>
  <c r="N34" i="10"/>
  <c r="K33" i="10"/>
  <c r="M31" i="10"/>
  <c r="M66" i="10"/>
  <c r="L63" i="10"/>
  <c r="K60" i="10"/>
  <c r="N52" i="10"/>
  <c r="M49" i="10"/>
  <c r="L46" i="10"/>
  <c r="K44" i="10"/>
  <c r="M42" i="10"/>
  <c r="L39" i="10"/>
  <c r="N37" i="10"/>
  <c r="K36" i="10"/>
  <c r="M34" i="10"/>
  <c r="L31" i="10"/>
  <c r="N65" i="10"/>
  <c r="M62" i="10"/>
  <c r="L59" i="10"/>
  <c r="K56" i="10"/>
  <c r="N48" i="10"/>
  <c r="M45" i="10"/>
  <c r="L42" i="10"/>
  <c r="N40" i="10"/>
  <c r="K39" i="10"/>
  <c r="M37" i="10"/>
  <c r="L34" i="10"/>
  <c r="N32" i="10"/>
  <c r="K31" i="10"/>
  <c r="M65" i="10"/>
  <c r="L62" i="10"/>
  <c r="K59" i="10"/>
  <c r="N51" i="10"/>
  <c r="M48" i="10"/>
  <c r="L45" i="10"/>
  <c r="N43" i="10"/>
  <c r="K42" i="10"/>
  <c r="M40" i="10"/>
  <c r="L37" i="10"/>
  <c r="N35" i="10"/>
  <c r="K34" i="10"/>
  <c r="M32" i="10"/>
  <c r="L65" i="10"/>
  <c r="K62" i="10"/>
  <c r="N55" i="10"/>
  <c r="M51" i="10"/>
  <c r="L48" i="10"/>
  <c r="K45" i="10"/>
  <c r="M43" i="10"/>
  <c r="L40" i="10"/>
  <c r="N38" i="10"/>
  <c r="K37" i="10"/>
  <c r="M35" i="10"/>
  <c r="L32" i="10"/>
  <c r="L67" i="10"/>
  <c r="K64" i="10"/>
  <c r="N57" i="10"/>
  <c r="M54" i="10"/>
  <c r="L50" i="10"/>
  <c r="K47" i="10"/>
  <c r="N44" i="10"/>
  <c r="K43" i="10"/>
  <c r="M41" i="10"/>
  <c r="L38" i="10"/>
  <c r="N36" i="10"/>
  <c r="K35" i="10"/>
  <c r="M33" i="10"/>
  <c r="E25" i="10"/>
  <c r="I53" i="10" s="1"/>
  <c r="W38" i="11" l="1"/>
  <c r="W52" i="11"/>
  <c r="W36" i="11"/>
  <c r="W35" i="11"/>
  <c r="W66" i="11"/>
  <c r="W59" i="11"/>
  <c r="W40" i="11"/>
  <c r="W34" i="11"/>
  <c r="W51" i="11"/>
  <c r="W60" i="11"/>
  <c r="W65" i="11"/>
  <c r="U69" i="10"/>
  <c r="D53" i="10"/>
  <c r="E53" i="10"/>
  <c r="F53" i="10"/>
  <c r="U53" i="10"/>
  <c r="T53" i="10"/>
  <c r="X53" i="10"/>
  <c r="R53" i="10"/>
  <c r="S53" i="10"/>
  <c r="U51" i="10"/>
  <c r="J64" i="10"/>
  <c r="J53" i="10"/>
  <c r="O53" i="10"/>
  <c r="P53" i="10"/>
  <c r="S64" i="10"/>
  <c r="H59" i="10"/>
  <c r="H53" i="10"/>
  <c r="W46" i="11"/>
  <c r="W53" i="11"/>
  <c r="W31" i="11"/>
  <c r="W58" i="11"/>
  <c r="W61" i="11"/>
  <c r="W57" i="11"/>
  <c r="W37" i="11"/>
  <c r="W62" i="11"/>
  <c r="W44" i="11"/>
  <c r="W67" i="11"/>
  <c r="W47" i="11"/>
  <c r="W42" i="11"/>
  <c r="W49" i="11"/>
  <c r="W50" i="11"/>
  <c r="W64" i="11"/>
  <c r="W43" i="11"/>
  <c r="W54" i="11"/>
  <c r="W63" i="11"/>
  <c r="W39" i="11"/>
  <c r="T64" i="10"/>
  <c r="X64" i="10"/>
  <c r="R65" i="10"/>
  <c r="S67" i="10"/>
  <c r="S58" i="10"/>
  <c r="S54" i="10"/>
  <c r="R60" i="10"/>
  <c r="U54" i="10"/>
  <c r="X67" i="10"/>
  <c r="S51" i="10"/>
  <c r="R40" i="10"/>
  <c r="T44" i="10"/>
  <c r="U64" i="10"/>
  <c r="T65" i="10"/>
  <c r="U34" i="10"/>
  <c r="T37" i="10"/>
  <c r="X36" i="10"/>
  <c r="U57" i="10"/>
  <c r="U43" i="10"/>
  <c r="R59" i="10"/>
  <c r="T67" i="10"/>
  <c r="U32" i="10"/>
  <c r="X54" i="10"/>
  <c r="S56" i="10"/>
  <c r="H67" i="10"/>
  <c r="R49" i="10"/>
  <c r="U45" i="10"/>
  <c r="X44" i="10"/>
  <c r="T66" i="10"/>
  <c r="R36" i="10"/>
  <c r="R54" i="10"/>
  <c r="H55" i="10"/>
  <c r="H60" i="10"/>
  <c r="H64" i="10"/>
  <c r="H52" i="10"/>
  <c r="U66" i="10"/>
  <c r="S60" i="10"/>
  <c r="S57" i="10"/>
  <c r="J49" i="10"/>
  <c r="D57" i="10"/>
  <c r="S40" i="10"/>
  <c r="E60" i="10"/>
  <c r="D34" i="10"/>
  <c r="E52" i="10"/>
  <c r="E36" i="10"/>
  <c r="D43" i="10"/>
  <c r="E37" i="10"/>
  <c r="J69" i="10"/>
  <c r="D39" i="10"/>
  <c r="F59" i="10"/>
  <c r="O31" i="10"/>
  <c r="J58" i="10"/>
  <c r="O39" i="10"/>
  <c r="P55" i="10"/>
  <c r="J55" i="10"/>
  <c r="H33" i="10"/>
  <c r="P46" i="10"/>
  <c r="P57" i="10"/>
  <c r="H41" i="10"/>
  <c r="H48" i="10"/>
  <c r="J42" i="10"/>
  <c r="O40" i="10"/>
  <c r="P62" i="10"/>
  <c r="H49" i="10"/>
  <c r="H57" i="10"/>
  <c r="P44" i="10"/>
  <c r="H35" i="10"/>
  <c r="H62" i="10"/>
  <c r="H37" i="10"/>
  <c r="P32" i="10"/>
  <c r="H34" i="10"/>
  <c r="H43" i="10"/>
  <c r="H47" i="10"/>
  <c r="H39" i="10"/>
  <c r="O47" i="10"/>
  <c r="J56" i="10"/>
  <c r="J38" i="10"/>
  <c r="H42" i="10"/>
  <c r="H50" i="10"/>
  <c r="H56" i="10"/>
  <c r="J66" i="10"/>
  <c r="J45" i="10"/>
  <c r="X58" i="10"/>
  <c r="S41" i="10"/>
  <c r="X50" i="10"/>
  <c r="T50" i="10"/>
  <c r="T54" i="10"/>
  <c r="U50" i="10"/>
  <c r="R46" i="10"/>
  <c r="S65" i="10"/>
  <c r="U35" i="10"/>
  <c r="T38" i="10"/>
  <c r="O44" i="10"/>
  <c r="O60" i="10"/>
  <c r="J31" i="10"/>
  <c r="O35" i="10"/>
  <c r="J41" i="10"/>
  <c r="J50" i="10"/>
  <c r="P45" i="10"/>
  <c r="P47" i="10"/>
  <c r="O42" i="10"/>
  <c r="H66" i="10"/>
  <c r="H32" i="10"/>
  <c r="H65" i="10"/>
  <c r="P31" i="10"/>
  <c r="R37" i="10"/>
  <c r="T35" i="10"/>
  <c r="R43" i="10"/>
  <c r="R38" i="10"/>
  <c r="U42" i="10"/>
  <c r="R44" i="10"/>
  <c r="R47" i="10"/>
  <c r="T56" i="10"/>
  <c r="S49" i="10"/>
  <c r="X45" i="10"/>
  <c r="R45" i="10"/>
  <c r="U33" i="10"/>
  <c r="P39" i="10"/>
  <c r="J61" i="10"/>
  <c r="P33" i="10"/>
  <c r="O43" i="10"/>
  <c r="P43" i="10"/>
  <c r="O66" i="10"/>
  <c r="O50" i="10"/>
  <c r="P56" i="10"/>
  <c r="H38" i="10"/>
  <c r="H40" i="10"/>
  <c r="S59" i="10"/>
  <c r="H31" i="10"/>
  <c r="T36" i="10"/>
  <c r="T42" i="10"/>
  <c r="R58" i="10"/>
  <c r="S46" i="10"/>
  <c r="U46" i="10"/>
  <c r="R32" i="10"/>
  <c r="O36" i="10"/>
  <c r="J34" i="10"/>
  <c r="O38" i="10"/>
  <c r="O51" i="10"/>
  <c r="O56" i="10"/>
  <c r="J67" i="10"/>
  <c r="J46" i="10"/>
  <c r="J51" i="10"/>
  <c r="J62" i="10"/>
  <c r="H36" i="10"/>
  <c r="H46" i="10"/>
  <c r="H61" i="10"/>
  <c r="H45" i="10"/>
  <c r="H58" i="10"/>
  <c r="J37" i="10"/>
  <c r="R41" i="10"/>
  <c r="S42" i="10"/>
  <c r="T52" i="10"/>
  <c r="U31" i="10"/>
  <c r="X35" i="10"/>
  <c r="U37" i="10"/>
  <c r="R39" i="10"/>
  <c r="S61" i="10"/>
  <c r="X57" i="10"/>
  <c r="U52" i="10"/>
  <c r="T51" i="10"/>
  <c r="T57" i="10"/>
  <c r="T59" i="10"/>
  <c r="O41" i="10"/>
  <c r="J39" i="10"/>
  <c r="J52" i="10"/>
  <c r="O48" i="10"/>
  <c r="O54" i="10"/>
  <c r="P54" i="10"/>
  <c r="P64" i="10"/>
  <c r="H44" i="10"/>
  <c r="H63" i="10"/>
  <c r="H51" i="10"/>
  <c r="H54" i="10"/>
  <c r="J47" i="10"/>
  <c r="R31" i="10"/>
  <c r="X65" i="10"/>
  <c r="U61" i="10"/>
  <c r="T60" i="10"/>
  <c r="R42" i="10"/>
  <c r="S43" i="10"/>
  <c r="P42" i="10"/>
  <c r="O58" i="10"/>
  <c r="J33" i="10"/>
  <c r="O37" i="10"/>
  <c r="O65" i="10"/>
  <c r="O62" i="10"/>
  <c r="J65" i="10"/>
  <c r="X37" i="10"/>
  <c r="T62" i="10"/>
  <c r="E33" i="10"/>
  <c r="D48" i="10"/>
  <c r="F51" i="10"/>
  <c r="D35" i="10"/>
  <c r="E46" i="10"/>
  <c r="X70" i="10"/>
  <c r="E61" i="10"/>
  <c r="F67" i="10"/>
  <c r="S69" i="10"/>
  <c r="D47" i="10"/>
  <c r="D65" i="10"/>
  <c r="F34" i="10"/>
  <c r="E58" i="10"/>
  <c r="D42" i="10"/>
  <c r="D70" i="10"/>
  <c r="F35" i="10"/>
  <c r="H69" i="10"/>
  <c r="E35" i="10"/>
  <c r="R69" i="10"/>
  <c r="D38" i="10"/>
  <c r="E38" i="10"/>
  <c r="E63" i="10"/>
  <c r="H70" i="10"/>
  <c r="F56" i="10"/>
  <c r="D61" i="10"/>
  <c r="E51" i="10"/>
  <c r="E42" i="10"/>
  <c r="E70" i="10"/>
  <c r="F33" i="10"/>
  <c r="E44" i="10"/>
  <c r="F66" i="10"/>
  <c r="P70" i="10"/>
  <c r="D58" i="10"/>
  <c r="E64" i="10"/>
  <c r="E67" i="10"/>
  <c r="F45" i="10"/>
  <c r="F55" i="10"/>
  <c r="E31" i="10"/>
  <c r="D55" i="10"/>
  <c r="U70" i="10"/>
  <c r="F40" i="10"/>
  <c r="I69" i="10"/>
  <c r="E32" i="10"/>
  <c r="F63" i="10"/>
  <c r="D32" i="10"/>
  <c r="F65" i="10"/>
  <c r="F36" i="10"/>
  <c r="D64" i="10"/>
  <c r="E49" i="10"/>
  <c r="F39" i="10"/>
  <c r="F41" i="10"/>
  <c r="F58" i="10"/>
  <c r="M69" i="10"/>
  <c r="D49" i="10"/>
  <c r="O70" i="10"/>
  <c r="E56" i="10"/>
  <c r="E59" i="10"/>
  <c r="D44" i="10"/>
  <c r="F37" i="10"/>
  <c r="D67" i="10"/>
  <c r="F32" i="10"/>
  <c r="D54" i="10"/>
  <c r="F46" i="10"/>
  <c r="F48" i="10"/>
  <c r="F31" i="10"/>
  <c r="J70" i="10"/>
  <c r="N70" i="10"/>
  <c r="E39" i="10"/>
  <c r="D31" i="10"/>
  <c r="E40" i="10"/>
  <c r="D40" i="10"/>
  <c r="F44" i="10"/>
  <c r="L70" i="10"/>
  <c r="F52" i="10"/>
  <c r="D62" i="10"/>
  <c r="E65" i="10"/>
  <c r="D63" i="10"/>
  <c r="R70" i="10"/>
  <c r="E55" i="10"/>
  <c r="E69" i="10"/>
  <c r="F47" i="10"/>
  <c r="T69" i="10"/>
  <c r="D52" i="10"/>
  <c r="D56" i="10"/>
  <c r="F42" i="10"/>
  <c r="I70" i="10"/>
  <c r="E34" i="10"/>
  <c r="F57" i="10"/>
  <c r="F43" i="10"/>
  <c r="E43" i="10"/>
  <c r="E45" i="10"/>
  <c r="D45" i="10"/>
  <c r="E66" i="10"/>
  <c r="D51" i="10"/>
  <c r="D66" i="10"/>
  <c r="L69" i="10"/>
  <c r="F50" i="10"/>
  <c r="F54" i="10"/>
  <c r="P69" i="10"/>
  <c r="N69" i="10"/>
  <c r="E54" i="10"/>
  <c r="S70" i="10"/>
  <c r="D33" i="10"/>
  <c r="D41" i="10"/>
  <c r="O69" i="10"/>
  <c r="F49" i="10"/>
  <c r="D69" i="10"/>
  <c r="E47" i="10"/>
  <c r="F70" i="10"/>
  <c r="E50" i="10"/>
  <c r="D36" i="10"/>
  <c r="F61" i="10"/>
  <c r="D50" i="10"/>
  <c r="T70" i="10"/>
  <c r="D37" i="10"/>
  <c r="X69" i="10"/>
  <c r="F38" i="10"/>
  <c r="M70" i="10"/>
  <c r="E41" i="10"/>
  <c r="D59" i="10"/>
  <c r="E57" i="10"/>
  <c r="F64" i="10"/>
  <c r="E62" i="10"/>
  <c r="F60" i="10"/>
  <c r="F62" i="10"/>
  <c r="D60" i="10"/>
  <c r="D46" i="10"/>
  <c r="T48" i="10"/>
  <c r="S33" i="10"/>
  <c r="U58" i="10"/>
  <c r="T39" i="10"/>
  <c r="X63" i="10"/>
  <c r="S39" i="10"/>
  <c r="X66" i="10"/>
  <c r="X41" i="10"/>
  <c r="S44" i="10"/>
  <c r="U59" i="10"/>
  <c r="R55" i="10"/>
  <c r="S66" i="10"/>
  <c r="T49" i="10"/>
  <c r="X62" i="10"/>
  <c r="X47" i="10"/>
  <c r="R62" i="10"/>
  <c r="R67" i="10"/>
  <c r="T40" i="10"/>
  <c r="X42" i="10"/>
  <c r="X59" i="10"/>
  <c r="T45" i="10"/>
  <c r="T33" i="10"/>
  <c r="S45" i="10"/>
  <c r="X32" i="10"/>
  <c r="T55" i="10"/>
  <c r="S36" i="10"/>
  <c r="R61" i="10"/>
  <c r="X38" i="10"/>
  <c r="R64" i="10"/>
  <c r="U40" i="10"/>
  <c r="T47" i="10"/>
  <c r="X60" i="10"/>
  <c r="U56" i="10"/>
  <c r="R51" i="10"/>
  <c r="S63" i="10"/>
  <c r="S48" i="10"/>
  <c r="U63" i="10"/>
  <c r="U60" i="10"/>
  <c r="S37" i="10"/>
  <c r="U62" i="10"/>
  <c r="U41" i="10"/>
  <c r="U48" i="10"/>
  <c r="T46" i="10"/>
  <c r="R48" i="10"/>
  <c r="S50" i="10"/>
  <c r="X51" i="10"/>
  <c r="R66" i="10"/>
  <c r="U47" i="10"/>
  <c r="T61" i="10"/>
  <c r="S55" i="10"/>
  <c r="U55" i="10"/>
  <c r="X52" i="10"/>
  <c r="R34" i="10"/>
  <c r="X55" i="10"/>
  <c r="S35" i="10"/>
  <c r="U49" i="10"/>
  <c r="X39" i="10"/>
  <c r="S62" i="10"/>
  <c r="X40" i="10"/>
  <c r="R33" i="10"/>
  <c r="S47" i="10"/>
  <c r="T34" i="10"/>
  <c r="S34" i="10"/>
  <c r="X61" i="10"/>
  <c r="U39" i="10"/>
  <c r="X43" i="10"/>
  <c r="T31" i="10"/>
  <c r="X46" i="10"/>
  <c r="S31" i="10"/>
  <c r="X49" i="10"/>
  <c r="X33" i="10"/>
  <c r="S52" i="10"/>
  <c r="U67" i="10"/>
  <c r="X48" i="10"/>
  <c r="R63" i="10"/>
  <c r="U44" i="10"/>
  <c r="T58" i="10"/>
  <c r="X56" i="10"/>
  <c r="R50" i="10"/>
  <c r="T32" i="10"/>
  <c r="R52" i="10"/>
  <c r="X34" i="10"/>
  <c r="T43" i="10"/>
  <c r="U65" i="10"/>
  <c r="X31" i="10"/>
  <c r="T63" i="10"/>
  <c r="T41" i="10"/>
  <c r="R56" i="10"/>
  <c r="U36" i="10"/>
  <c r="S32" i="10"/>
  <c r="U38" i="10"/>
  <c r="R35" i="10"/>
  <c r="R57" i="10"/>
  <c r="S38" i="10"/>
  <c r="J32" i="10"/>
  <c r="P63" i="10"/>
  <c r="J59" i="10"/>
  <c r="P41" i="10"/>
  <c r="J36" i="10"/>
  <c r="J57" i="10"/>
  <c r="P40" i="10"/>
  <c r="P51" i="10"/>
  <c r="J63" i="10"/>
  <c r="O59" i="10"/>
  <c r="O52" i="10"/>
  <c r="P66" i="10"/>
  <c r="J48" i="10"/>
  <c r="P34" i="10"/>
  <c r="O33" i="10"/>
  <c r="P61" i="10"/>
  <c r="O55" i="10"/>
  <c r="P38" i="10"/>
  <c r="O32" i="10"/>
  <c r="P59" i="10"/>
  <c r="O49" i="10"/>
  <c r="O57" i="10"/>
  <c r="O45" i="10"/>
  <c r="P65" i="10"/>
  <c r="J60" i="10"/>
  <c r="J54" i="10"/>
  <c r="P50" i="10"/>
  <c r="J40" i="10"/>
  <c r="P36" i="10"/>
  <c r="P58" i="10"/>
  <c r="J44" i="10"/>
  <c r="P35" i="10"/>
  <c r="P52" i="10"/>
  <c r="P60" i="10"/>
  <c r="P48" i="10"/>
  <c r="O67" i="10"/>
  <c r="O61" i="10"/>
  <c r="O46" i="10"/>
  <c r="O64" i="10"/>
  <c r="J43" i="10"/>
  <c r="P37" i="10"/>
  <c r="O34" i="10"/>
  <c r="P67" i="10"/>
  <c r="F69" i="10"/>
  <c r="E48" i="10"/>
  <c r="J35" i="10"/>
  <c r="P49" i="10"/>
  <c r="O63" i="10"/>
  <c r="I67" i="10"/>
  <c r="I59" i="10"/>
  <c r="I50" i="10"/>
  <c r="I65" i="10"/>
  <c r="I57" i="10"/>
  <c r="I48" i="10"/>
  <c r="I60" i="10"/>
  <c r="I51" i="10"/>
  <c r="I63" i="10"/>
  <c r="I55" i="10"/>
  <c r="I46" i="10"/>
  <c r="I64" i="10"/>
  <c r="I47" i="10"/>
  <c r="I43" i="10"/>
  <c r="I35" i="10"/>
  <c r="I54" i="10"/>
  <c r="I38" i="10"/>
  <c r="I66" i="10"/>
  <c r="I49" i="10"/>
  <c r="I41" i="10"/>
  <c r="I33" i="10"/>
  <c r="I52" i="10"/>
  <c r="I44" i="10"/>
  <c r="I36" i="10"/>
  <c r="I56" i="10"/>
  <c r="I39" i="10"/>
  <c r="I31" i="10"/>
  <c r="I58" i="10"/>
  <c r="I37" i="10"/>
  <c r="I32" i="10"/>
  <c r="I61" i="10"/>
  <c r="I40" i="10"/>
  <c r="I62" i="10"/>
  <c r="I42" i="10"/>
  <c r="I45" i="10"/>
  <c r="I34" i="10"/>
  <c r="V53" i="10" l="1"/>
  <c r="Q53" i="10"/>
  <c r="G53" i="10"/>
  <c r="V64" i="10"/>
  <c r="V54" i="10"/>
  <c r="Q37" i="10"/>
  <c r="G51" i="10"/>
  <c r="V57" i="10"/>
  <c r="V39" i="10"/>
  <c r="G40" i="10"/>
  <c r="Q64" i="10"/>
  <c r="G36" i="10"/>
  <c r="G34" i="10"/>
  <c r="V66" i="10"/>
  <c r="G60" i="10"/>
  <c r="G43" i="10"/>
  <c r="V32" i="10"/>
  <c r="G52" i="10"/>
  <c r="V69" i="10"/>
  <c r="V42" i="10"/>
  <c r="G54" i="10"/>
  <c r="V60" i="10"/>
  <c r="G47" i="10"/>
  <c r="G50" i="10"/>
  <c r="G32" i="10"/>
  <c r="V61" i="10"/>
  <c r="Q62" i="10"/>
  <c r="V45" i="10"/>
  <c r="G59" i="10"/>
  <c r="Q56" i="10"/>
  <c r="Q50" i="10"/>
  <c r="V65" i="10"/>
  <c r="Q38" i="10"/>
  <c r="G31" i="10"/>
  <c r="Q43" i="10"/>
  <c r="Q66" i="10"/>
  <c r="Q49" i="10"/>
  <c r="G33" i="10"/>
  <c r="Q54" i="10"/>
  <c r="Q41" i="10"/>
  <c r="V43" i="10"/>
  <c r="V58" i="10"/>
  <c r="V31" i="10"/>
  <c r="V49" i="10"/>
  <c r="V55" i="10"/>
  <c r="V46" i="10"/>
  <c r="V67" i="10"/>
  <c r="V59" i="10"/>
  <c r="G41" i="10"/>
  <c r="G61" i="10"/>
  <c r="G66" i="10"/>
  <c r="G63" i="10"/>
  <c r="Q69" i="10"/>
  <c r="V37" i="10"/>
  <c r="Q46" i="10"/>
  <c r="V62" i="10"/>
  <c r="Q70" i="10"/>
  <c r="G39" i="10"/>
  <c r="G44" i="10"/>
  <c r="G55" i="10"/>
  <c r="G58" i="10"/>
  <c r="G42" i="10"/>
  <c r="Q42" i="10"/>
  <c r="Q47" i="10"/>
  <c r="Q39" i="10"/>
  <c r="V47" i="10"/>
  <c r="Q31" i="10"/>
  <c r="G69" i="10"/>
  <c r="V36" i="10"/>
  <c r="V33" i="10"/>
  <c r="G38" i="10"/>
  <c r="G57" i="10"/>
  <c r="G37" i="10"/>
  <c r="Q55" i="10"/>
  <c r="V35" i="10"/>
  <c r="Q33" i="10"/>
  <c r="G45" i="10"/>
  <c r="G67" i="10"/>
  <c r="Q52" i="10"/>
  <c r="V34" i="10"/>
  <c r="V48" i="10"/>
  <c r="V40" i="10"/>
  <c r="G56" i="10"/>
  <c r="V70" i="10"/>
  <c r="G49" i="10"/>
  <c r="G64" i="10"/>
  <c r="G65" i="10"/>
  <c r="G46" i="10"/>
  <c r="V52" i="10"/>
  <c r="V51" i="10"/>
  <c r="G62" i="10"/>
  <c r="G70" i="10"/>
  <c r="G35" i="10"/>
  <c r="G48" i="10"/>
  <c r="V44" i="10"/>
  <c r="Q44" i="10"/>
  <c r="Q58" i="10"/>
  <c r="Q45" i="10"/>
  <c r="Q51" i="10"/>
  <c r="V56" i="10"/>
  <c r="V50" i="10"/>
  <c r="Q61" i="10"/>
  <c r="Q65" i="10"/>
  <c r="V38" i="10"/>
  <c r="V41" i="10"/>
  <c r="Q36" i="10"/>
  <c r="V63" i="10"/>
  <c r="Q35" i="10"/>
  <c r="Q60" i="10"/>
  <c r="Q32" i="10"/>
  <c r="Q59" i="10"/>
  <c r="Q48" i="10"/>
  <c r="Q67" i="10"/>
  <c r="Q57" i="10"/>
  <c r="Q40" i="10"/>
  <c r="Q34" i="10"/>
  <c r="Q63" i="10"/>
  <c r="W53" i="10" l="1"/>
  <c r="W64" i="10"/>
  <c r="W57" i="10"/>
  <c r="W56" i="10"/>
  <c r="W70" i="10"/>
  <c r="W50" i="10"/>
  <c r="W35" i="10"/>
  <c r="W37" i="10"/>
  <c r="W47" i="10"/>
  <c r="W31" i="10"/>
  <c r="W55" i="10"/>
  <c r="W39" i="10"/>
  <c r="W54" i="10"/>
  <c r="W45" i="10"/>
  <c r="W32" i="10"/>
  <c r="W65" i="10"/>
  <c r="W44" i="10"/>
  <c r="W46" i="10"/>
  <c r="W42" i="10"/>
  <c r="W49" i="10"/>
  <c r="W62" i="10"/>
  <c r="W63" i="10"/>
  <c r="W40" i="10"/>
  <c r="W43" i="10"/>
  <c r="W41" i="10"/>
  <c r="W51" i="10"/>
  <c r="W33" i="10"/>
  <c r="W60" i="10"/>
  <c r="W69" i="10"/>
  <c r="W66" i="10"/>
  <c r="W36" i="10"/>
  <c r="W34" i="10"/>
  <c r="W61" i="10"/>
  <c r="W67" i="10"/>
  <c r="W48" i="10"/>
  <c r="W59" i="10"/>
  <c r="W38" i="10"/>
  <c r="W58" i="10"/>
  <c r="W52" i="10"/>
  <c r="AD4" i="9"/>
  <c r="C19" i="9" s="1"/>
  <c r="Y9" i="9"/>
  <c r="D25" i="9" s="1"/>
  <c r="H56" i="9" s="1"/>
  <c r="C15" i="9"/>
  <c r="C16" i="9"/>
  <c r="C17" i="9"/>
  <c r="C18" i="9"/>
  <c r="H65" i="9" l="1"/>
  <c r="H54" i="9"/>
  <c r="H48" i="9"/>
  <c r="H38" i="9"/>
  <c r="H60" i="9"/>
  <c r="H43" i="9"/>
  <c r="H64" i="9"/>
  <c r="H59" i="9"/>
  <c r="H53" i="9"/>
  <c r="H47" i="9"/>
  <c r="H42" i="9"/>
  <c r="H58" i="9"/>
  <c r="H52" i="9"/>
  <c r="H41" i="9"/>
  <c r="H67" i="9"/>
  <c r="H62" i="9"/>
  <c r="H55" i="9"/>
  <c r="H50" i="9"/>
  <c r="H45" i="9"/>
  <c r="H39" i="9"/>
  <c r="H66" i="9"/>
  <c r="H61" i="9"/>
  <c r="H49" i="9"/>
  <c r="H44" i="9"/>
  <c r="H46" i="9"/>
  <c r="H34" i="9"/>
  <c r="H33" i="9"/>
  <c r="H31" i="9"/>
  <c r="H63" i="9"/>
  <c r="H40" i="9"/>
  <c r="H32" i="9"/>
  <c r="H51" i="9"/>
  <c r="H37" i="9"/>
  <c r="H57" i="9"/>
  <c r="H35" i="9"/>
  <c r="H36" i="9"/>
  <c r="G25" i="9"/>
  <c r="F25" i="9"/>
  <c r="E25" i="9"/>
  <c r="I56" i="9" s="1"/>
  <c r="C25" i="9"/>
  <c r="H25" i="9"/>
  <c r="M56" i="9" l="1"/>
  <c r="N56" i="9"/>
  <c r="K56" i="9"/>
  <c r="L56" i="9"/>
  <c r="O56" i="9"/>
  <c r="P56" i="9"/>
  <c r="J56" i="9"/>
  <c r="D56" i="9"/>
  <c r="E56" i="9"/>
  <c r="F56" i="9"/>
  <c r="U56" i="9"/>
  <c r="R56" i="9"/>
  <c r="X56" i="9"/>
  <c r="T56" i="9"/>
  <c r="S56" i="9"/>
  <c r="I60" i="9"/>
  <c r="I43" i="9"/>
  <c r="I64" i="9"/>
  <c r="I59" i="9"/>
  <c r="I53" i="9"/>
  <c r="I47" i="9"/>
  <c r="I42" i="9"/>
  <c r="I58" i="9"/>
  <c r="I52" i="9"/>
  <c r="I41" i="9"/>
  <c r="I63" i="9"/>
  <c r="I57" i="9"/>
  <c r="I46" i="9"/>
  <c r="I40" i="9"/>
  <c r="I66" i="9"/>
  <c r="I61" i="9"/>
  <c r="I49" i="9"/>
  <c r="I44" i="9"/>
  <c r="I65" i="9"/>
  <c r="I54" i="9"/>
  <c r="I48" i="9"/>
  <c r="I38" i="9"/>
  <c r="I33" i="9"/>
  <c r="I67" i="9"/>
  <c r="I55" i="9"/>
  <c r="I32" i="9"/>
  <c r="I39" i="9"/>
  <c r="I51" i="9"/>
  <c r="I36" i="9"/>
  <c r="I37" i="9"/>
  <c r="I31" i="9"/>
  <c r="I62" i="9"/>
  <c r="I50" i="9"/>
  <c r="I45" i="9"/>
  <c r="I34" i="9"/>
  <c r="I35" i="9"/>
  <c r="K69" i="9"/>
  <c r="N67" i="9"/>
  <c r="L63" i="9"/>
  <c r="N62" i="9"/>
  <c r="K58" i="9"/>
  <c r="L57" i="9"/>
  <c r="N55" i="9"/>
  <c r="K52" i="9"/>
  <c r="M51" i="9"/>
  <c r="N50" i="9"/>
  <c r="L46" i="9"/>
  <c r="N45" i="9"/>
  <c r="K41" i="9"/>
  <c r="L40" i="9"/>
  <c r="N39" i="9"/>
  <c r="M67" i="9"/>
  <c r="N66" i="9"/>
  <c r="K63" i="9"/>
  <c r="M62" i="9"/>
  <c r="N61" i="9"/>
  <c r="K57" i="9"/>
  <c r="M55" i="9"/>
  <c r="L51" i="9"/>
  <c r="M50" i="9"/>
  <c r="N49" i="9"/>
  <c r="K46" i="9"/>
  <c r="M45" i="9"/>
  <c r="N44" i="9"/>
  <c r="K40" i="9"/>
  <c r="M39" i="9"/>
  <c r="L67" i="9"/>
  <c r="M66" i="9"/>
  <c r="N65" i="9"/>
  <c r="L62" i="9"/>
  <c r="M61" i="9"/>
  <c r="L55" i="9"/>
  <c r="N54" i="9"/>
  <c r="K51" i="9"/>
  <c r="L50" i="9"/>
  <c r="M49" i="9"/>
  <c r="N48" i="9"/>
  <c r="L45" i="9"/>
  <c r="M44" i="9"/>
  <c r="L39" i="9"/>
  <c r="N38" i="9"/>
  <c r="K67" i="9"/>
  <c r="L66" i="9"/>
  <c r="M65" i="9"/>
  <c r="K62" i="9"/>
  <c r="L61" i="9"/>
  <c r="N60" i="9"/>
  <c r="K55" i="9"/>
  <c r="M54" i="9"/>
  <c r="K50" i="9"/>
  <c r="L49" i="9"/>
  <c r="M48" i="9"/>
  <c r="K45" i="9"/>
  <c r="L44" i="9"/>
  <c r="N43" i="9"/>
  <c r="K39" i="9"/>
  <c r="M38" i="9"/>
  <c r="L64" i="9"/>
  <c r="N63" i="9"/>
  <c r="K60" i="9"/>
  <c r="L59" i="9"/>
  <c r="M58" i="9"/>
  <c r="N57" i="9"/>
  <c r="L53" i="9"/>
  <c r="M52" i="9"/>
  <c r="L47" i="9"/>
  <c r="N46" i="9"/>
  <c r="K43" i="9"/>
  <c r="L42" i="9"/>
  <c r="M41" i="9"/>
  <c r="N40" i="9"/>
  <c r="K70" i="9"/>
  <c r="K64" i="9"/>
  <c r="M63" i="9"/>
  <c r="K59" i="9"/>
  <c r="L58" i="9"/>
  <c r="M57" i="9"/>
  <c r="K53" i="9"/>
  <c r="L52" i="9"/>
  <c r="N51" i="9"/>
  <c r="K47" i="9"/>
  <c r="M46" i="9"/>
  <c r="K42" i="9"/>
  <c r="L41" i="9"/>
  <c r="M40" i="9"/>
  <c r="L65" i="9"/>
  <c r="N53" i="9"/>
  <c r="K44" i="9"/>
  <c r="N42" i="9"/>
  <c r="L37" i="9"/>
  <c r="M36" i="9"/>
  <c r="L31" i="9"/>
  <c r="N36" i="9"/>
  <c r="K65" i="9"/>
  <c r="M53" i="9"/>
  <c r="M42" i="9"/>
  <c r="K37" i="9"/>
  <c r="L36" i="9"/>
  <c r="N35" i="9"/>
  <c r="K31" i="9"/>
  <c r="K35" i="9"/>
  <c r="L60" i="9"/>
  <c r="K48" i="9"/>
  <c r="K32" i="9"/>
  <c r="K61" i="9"/>
  <c r="N59" i="9"/>
  <c r="K49" i="9"/>
  <c r="N47" i="9"/>
  <c r="L38" i="9"/>
  <c r="K36" i="9"/>
  <c r="M35" i="9"/>
  <c r="N34" i="9"/>
  <c r="M59" i="9"/>
  <c r="M47" i="9"/>
  <c r="K38" i="9"/>
  <c r="L35" i="9"/>
  <c r="M34" i="9"/>
  <c r="N33" i="9"/>
  <c r="K66" i="9"/>
  <c r="N64" i="9"/>
  <c r="L54" i="9"/>
  <c r="M43" i="9"/>
  <c r="L34" i="9"/>
  <c r="M33" i="9"/>
  <c r="N32" i="9"/>
  <c r="M64" i="9"/>
  <c r="K54" i="9"/>
  <c r="N52" i="9"/>
  <c r="L43" i="9"/>
  <c r="N41" i="9"/>
  <c r="K34" i="9"/>
  <c r="L33" i="9"/>
  <c r="M32" i="9"/>
  <c r="N58" i="9"/>
  <c r="M37" i="9"/>
  <c r="M60" i="9"/>
  <c r="L48" i="9"/>
  <c r="N37" i="9"/>
  <c r="K33" i="9"/>
  <c r="L32" i="9"/>
  <c r="N31" i="9"/>
  <c r="M31" i="9"/>
  <c r="O66" i="9"/>
  <c r="P65" i="9"/>
  <c r="J64" i="9"/>
  <c r="O61" i="9"/>
  <c r="J59" i="9"/>
  <c r="P54" i="9"/>
  <c r="J53" i="9"/>
  <c r="O49" i="9"/>
  <c r="P48" i="9"/>
  <c r="J47" i="9"/>
  <c r="O44" i="9"/>
  <c r="J42" i="9"/>
  <c r="P38" i="9"/>
  <c r="O65" i="9"/>
  <c r="P60" i="9"/>
  <c r="J58" i="9"/>
  <c r="O54" i="9"/>
  <c r="J52" i="9"/>
  <c r="O48" i="9"/>
  <c r="P43" i="9"/>
  <c r="J41" i="9"/>
  <c r="O38" i="9"/>
  <c r="P64" i="9"/>
  <c r="J63" i="9"/>
  <c r="O60" i="9"/>
  <c r="P59" i="9"/>
  <c r="J57" i="9"/>
  <c r="P53" i="9"/>
  <c r="P47" i="9"/>
  <c r="J46" i="9"/>
  <c r="O43" i="9"/>
  <c r="P42" i="9"/>
  <c r="J40" i="9"/>
  <c r="O64" i="9"/>
  <c r="O59" i="9"/>
  <c r="P58" i="9"/>
  <c r="O53" i="9"/>
  <c r="P52" i="9"/>
  <c r="J51" i="9"/>
  <c r="O47" i="9"/>
  <c r="O42" i="9"/>
  <c r="P41" i="9"/>
  <c r="P67" i="9"/>
  <c r="J65" i="9"/>
  <c r="P62" i="9"/>
  <c r="P55" i="9"/>
  <c r="J54" i="9"/>
  <c r="O51" i="9"/>
  <c r="P50" i="9"/>
  <c r="J48" i="9"/>
  <c r="P45" i="9"/>
  <c r="P39" i="9"/>
  <c r="J38" i="9"/>
  <c r="O67" i="9"/>
  <c r="P66" i="9"/>
  <c r="O62" i="9"/>
  <c r="P61" i="9"/>
  <c r="J60" i="9"/>
  <c r="O55" i="9"/>
  <c r="O50" i="9"/>
  <c r="P49" i="9"/>
  <c r="O45" i="9"/>
  <c r="P44" i="9"/>
  <c r="J43" i="9"/>
  <c r="O39" i="9"/>
  <c r="J67" i="9"/>
  <c r="P63" i="9"/>
  <c r="J55" i="9"/>
  <c r="P40" i="9"/>
  <c r="O35" i="9"/>
  <c r="P34" i="9"/>
  <c r="J32" i="9"/>
  <c r="O63" i="9"/>
  <c r="P51" i="9"/>
  <c r="J44" i="9"/>
  <c r="O40" i="9"/>
  <c r="O34" i="9"/>
  <c r="P33" i="9"/>
  <c r="P35" i="9"/>
  <c r="P57" i="9"/>
  <c r="J37" i="9"/>
  <c r="O33" i="9"/>
  <c r="P32" i="9"/>
  <c r="J31" i="9"/>
  <c r="P31" i="9"/>
  <c r="J33" i="9"/>
  <c r="J61" i="9"/>
  <c r="O57" i="9"/>
  <c r="J49" i="9"/>
  <c r="J36" i="9"/>
  <c r="O32" i="9"/>
  <c r="O52" i="9"/>
  <c r="J45" i="9"/>
  <c r="O41" i="9"/>
  <c r="P37" i="9"/>
  <c r="J66" i="9"/>
  <c r="O37" i="9"/>
  <c r="P36" i="9"/>
  <c r="J35" i="9"/>
  <c r="O31" i="9"/>
  <c r="J62" i="9"/>
  <c r="O58" i="9"/>
  <c r="J50" i="9"/>
  <c r="P46" i="9"/>
  <c r="J39" i="9"/>
  <c r="O36" i="9"/>
  <c r="J34" i="9"/>
  <c r="O46" i="9"/>
  <c r="S70" i="9"/>
  <c r="J70" i="9"/>
  <c r="T69" i="9"/>
  <c r="E67" i="9"/>
  <c r="F66" i="9"/>
  <c r="E62" i="9"/>
  <c r="D57" i="9"/>
  <c r="E55" i="9"/>
  <c r="D51" i="9"/>
  <c r="E50" i="9"/>
  <c r="F49" i="9"/>
  <c r="E45" i="9"/>
  <c r="D40" i="9"/>
  <c r="E39" i="9"/>
  <c r="R70" i="9"/>
  <c r="I70" i="9"/>
  <c r="S69" i="9"/>
  <c r="J69" i="9"/>
  <c r="D67" i="9"/>
  <c r="E66" i="9"/>
  <c r="D62" i="9"/>
  <c r="F61" i="9"/>
  <c r="D55" i="9"/>
  <c r="F54" i="9"/>
  <c r="D50" i="9"/>
  <c r="E49" i="9"/>
  <c r="D45" i="9"/>
  <c r="F44" i="9"/>
  <c r="D39" i="9"/>
  <c r="F38" i="9"/>
  <c r="P70" i="9"/>
  <c r="H70" i="9"/>
  <c r="R69" i="9"/>
  <c r="I69" i="9"/>
  <c r="D66" i="9"/>
  <c r="F65" i="9"/>
  <c r="E61" i="9"/>
  <c r="F60" i="9"/>
  <c r="E54" i="9"/>
  <c r="D49" i="9"/>
  <c r="F48" i="9"/>
  <c r="E44" i="9"/>
  <c r="F43" i="9"/>
  <c r="O70" i="9"/>
  <c r="F70" i="9"/>
  <c r="P69" i="9"/>
  <c r="H69" i="9"/>
  <c r="E65" i="9"/>
  <c r="F64" i="9"/>
  <c r="D61" i="9"/>
  <c r="E60" i="9"/>
  <c r="F59" i="9"/>
  <c r="D54" i="9"/>
  <c r="F53" i="9"/>
  <c r="E48" i="9"/>
  <c r="F47" i="9"/>
  <c r="D44" i="9"/>
  <c r="E43" i="9"/>
  <c r="F42" i="9"/>
  <c r="U70" i="9"/>
  <c r="L70" i="9"/>
  <c r="X69" i="9"/>
  <c r="M69" i="9"/>
  <c r="E69" i="9"/>
  <c r="E63" i="9"/>
  <c r="D58" i="9"/>
  <c r="F57" i="9"/>
  <c r="E52" i="9"/>
  <c r="F51" i="9"/>
  <c r="E46" i="9"/>
  <c r="D41" i="9"/>
  <c r="F40" i="9"/>
  <c r="T70" i="9"/>
  <c r="U69" i="9"/>
  <c r="L69" i="9"/>
  <c r="D69" i="9"/>
  <c r="F67" i="9"/>
  <c r="D63" i="9"/>
  <c r="F62" i="9"/>
  <c r="E57" i="9"/>
  <c r="F55" i="9"/>
  <c r="D52" i="9"/>
  <c r="E51" i="9"/>
  <c r="F50" i="9"/>
  <c r="D46" i="9"/>
  <c r="F45" i="9"/>
  <c r="E40" i="9"/>
  <c r="F39" i="9"/>
  <c r="X70" i="9"/>
  <c r="D60" i="9"/>
  <c r="F58" i="9"/>
  <c r="D48" i="9"/>
  <c r="E36" i="9"/>
  <c r="F35" i="9"/>
  <c r="F32" i="9"/>
  <c r="F69" i="9"/>
  <c r="E58" i="9"/>
  <c r="F46" i="9"/>
  <c r="D36" i="9"/>
  <c r="E35" i="9"/>
  <c r="F34" i="9"/>
  <c r="D33" i="9"/>
  <c r="N70" i="9"/>
  <c r="D65" i="9"/>
  <c r="E53" i="9"/>
  <c r="E42" i="9"/>
  <c r="D35" i="9"/>
  <c r="E34" i="9"/>
  <c r="F33" i="9"/>
  <c r="M70" i="9"/>
  <c r="F63" i="9"/>
  <c r="D53" i="9"/>
  <c r="D42" i="9"/>
  <c r="D34" i="9"/>
  <c r="E33" i="9"/>
  <c r="F52" i="9"/>
  <c r="D37" i="9"/>
  <c r="E70" i="9"/>
  <c r="E59" i="9"/>
  <c r="E47" i="9"/>
  <c r="E38" i="9"/>
  <c r="E41" i="9"/>
  <c r="D70" i="9"/>
  <c r="D59" i="9"/>
  <c r="D47" i="9"/>
  <c r="D38" i="9"/>
  <c r="F37" i="9"/>
  <c r="E32" i="9"/>
  <c r="F31" i="9"/>
  <c r="N69" i="9"/>
  <c r="F36" i="9"/>
  <c r="D31" i="9"/>
  <c r="O69" i="9"/>
  <c r="E64" i="9"/>
  <c r="D43" i="9"/>
  <c r="F41" i="9"/>
  <c r="E37" i="9"/>
  <c r="D32" i="9"/>
  <c r="E31" i="9"/>
  <c r="D64" i="9"/>
  <c r="S64" i="9"/>
  <c r="T63" i="9"/>
  <c r="X62" i="9"/>
  <c r="R60" i="9"/>
  <c r="S59" i="9"/>
  <c r="T58" i="9"/>
  <c r="U57" i="9"/>
  <c r="S53" i="9"/>
  <c r="T52" i="9"/>
  <c r="X51" i="9"/>
  <c r="S47" i="9"/>
  <c r="T46" i="9"/>
  <c r="X45" i="9"/>
  <c r="R43" i="9"/>
  <c r="S42" i="9"/>
  <c r="T41" i="9"/>
  <c r="U40" i="9"/>
  <c r="X67" i="9"/>
  <c r="R64" i="9"/>
  <c r="S63" i="9"/>
  <c r="R59" i="9"/>
  <c r="S58" i="9"/>
  <c r="T57" i="9"/>
  <c r="X55" i="9"/>
  <c r="R53" i="9"/>
  <c r="S52" i="9"/>
  <c r="U51" i="9"/>
  <c r="X50" i="9"/>
  <c r="R47" i="9"/>
  <c r="S46" i="9"/>
  <c r="R42" i="9"/>
  <c r="S41" i="9"/>
  <c r="T40" i="9"/>
  <c r="X39" i="9"/>
  <c r="U67" i="9"/>
  <c r="X66" i="9"/>
  <c r="R63" i="9"/>
  <c r="U62" i="9"/>
  <c r="X61" i="9"/>
  <c r="R58" i="9"/>
  <c r="S57" i="9"/>
  <c r="U55" i="9"/>
  <c r="X54" i="9"/>
  <c r="R52" i="9"/>
  <c r="T51" i="9"/>
  <c r="U50" i="9"/>
  <c r="X49" i="9"/>
  <c r="R46" i="9"/>
  <c r="U45" i="9"/>
  <c r="X44" i="9"/>
  <c r="R41" i="9"/>
  <c r="S40" i="9"/>
  <c r="U39" i="9"/>
  <c r="X38" i="9"/>
  <c r="T67" i="9"/>
  <c r="U66" i="9"/>
  <c r="X65" i="9"/>
  <c r="T62" i="9"/>
  <c r="U61" i="9"/>
  <c r="R57" i="9"/>
  <c r="T55" i="9"/>
  <c r="U54" i="9"/>
  <c r="S51" i="9"/>
  <c r="T50" i="9"/>
  <c r="U49" i="9"/>
  <c r="X48" i="9"/>
  <c r="T45" i="9"/>
  <c r="U44" i="9"/>
  <c r="R40" i="9"/>
  <c r="T39" i="9"/>
  <c r="U38" i="9"/>
  <c r="R66" i="9"/>
  <c r="S65" i="9"/>
  <c r="U64" i="9"/>
  <c r="X63" i="9"/>
  <c r="R61" i="9"/>
  <c r="T60" i="9"/>
  <c r="U59" i="9"/>
  <c r="X58" i="9"/>
  <c r="R54" i="9"/>
  <c r="U53" i="9"/>
  <c r="X52" i="9"/>
  <c r="R49" i="9"/>
  <c r="S48" i="9"/>
  <c r="U47" i="9"/>
  <c r="X46" i="9"/>
  <c r="R44" i="9"/>
  <c r="T43" i="9"/>
  <c r="U42" i="9"/>
  <c r="X41" i="9"/>
  <c r="R38" i="9"/>
  <c r="R65" i="9"/>
  <c r="T64" i="9"/>
  <c r="U63" i="9"/>
  <c r="S60" i="9"/>
  <c r="T59" i="9"/>
  <c r="U58" i="9"/>
  <c r="X57" i="9"/>
  <c r="T53" i="9"/>
  <c r="U52" i="9"/>
  <c r="R48" i="9"/>
  <c r="T47" i="9"/>
  <c r="U46" i="9"/>
  <c r="S43" i="9"/>
  <c r="T42" i="9"/>
  <c r="U41" i="9"/>
  <c r="X40" i="9"/>
  <c r="T61" i="9"/>
  <c r="R51" i="9"/>
  <c r="T49" i="9"/>
  <c r="T38" i="9"/>
  <c r="U37" i="9"/>
  <c r="X36" i="9"/>
  <c r="R33" i="9"/>
  <c r="S32" i="9"/>
  <c r="T35" i="9"/>
  <c r="S33" i="9"/>
  <c r="S61" i="9"/>
  <c r="X59" i="9"/>
  <c r="S49" i="9"/>
  <c r="X47" i="9"/>
  <c r="S38" i="9"/>
  <c r="T37" i="9"/>
  <c r="U36" i="9"/>
  <c r="R32" i="9"/>
  <c r="T31" i="9"/>
  <c r="T66" i="9"/>
  <c r="T54" i="9"/>
  <c r="S45" i="9"/>
  <c r="X43" i="9"/>
  <c r="S37" i="9"/>
  <c r="T36" i="9"/>
  <c r="X35" i="9"/>
  <c r="S31" i="9"/>
  <c r="X42" i="9"/>
  <c r="S66" i="9"/>
  <c r="X64" i="9"/>
  <c r="S54" i="9"/>
  <c r="R45" i="9"/>
  <c r="U43" i="9"/>
  <c r="R37" i="9"/>
  <c r="S36" i="9"/>
  <c r="U35" i="9"/>
  <c r="X34" i="9"/>
  <c r="R31" i="9"/>
  <c r="V31" i="9" s="1"/>
  <c r="X31" i="9"/>
  <c r="S62" i="9"/>
  <c r="X60" i="9"/>
  <c r="S50" i="9"/>
  <c r="U48" i="9"/>
  <c r="S39" i="9"/>
  <c r="R36" i="9"/>
  <c r="U34" i="9"/>
  <c r="X33" i="9"/>
  <c r="T32" i="9"/>
  <c r="R62" i="9"/>
  <c r="U60" i="9"/>
  <c r="R50" i="9"/>
  <c r="T48" i="9"/>
  <c r="R39" i="9"/>
  <c r="S35" i="9"/>
  <c r="T34" i="9"/>
  <c r="U33" i="9"/>
  <c r="X32" i="9"/>
  <c r="T65" i="9"/>
  <c r="S44" i="9"/>
  <c r="S67" i="9"/>
  <c r="U65" i="9"/>
  <c r="S55" i="9"/>
  <c r="X53" i="9"/>
  <c r="T44" i="9"/>
  <c r="X37" i="9"/>
  <c r="R35" i="9"/>
  <c r="S34" i="9"/>
  <c r="T33" i="9"/>
  <c r="U32" i="9"/>
  <c r="R67" i="9"/>
  <c r="R55" i="9"/>
  <c r="R34" i="9"/>
  <c r="D29" i="8"/>
  <c r="D18" i="8"/>
  <c r="F7" i="8"/>
  <c r="G56" i="9" l="1"/>
  <c r="Q56" i="9"/>
  <c r="G44" i="9"/>
  <c r="V56" i="9"/>
  <c r="G65" i="9"/>
  <c r="G36" i="9"/>
  <c r="G42" i="9"/>
  <c r="G49" i="9"/>
  <c r="Q39" i="9"/>
  <c r="G37" i="9"/>
  <c r="G60" i="9"/>
  <c r="Q48" i="9"/>
  <c r="Q33" i="9"/>
  <c r="G38" i="9"/>
  <c r="G69" i="9"/>
  <c r="G62" i="9"/>
  <c r="G45" i="9"/>
  <c r="V51" i="9"/>
  <c r="V45" i="9"/>
  <c r="V58" i="9"/>
  <c r="V37" i="9"/>
  <c r="V54" i="9"/>
  <c r="V39" i="9"/>
  <c r="V62" i="9"/>
  <c r="V42" i="9"/>
  <c r="Q65" i="9"/>
  <c r="V59" i="9"/>
  <c r="V46" i="9"/>
  <c r="V47" i="9"/>
  <c r="Q66" i="9"/>
  <c r="Q52" i="9"/>
  <c r="Q47" i="9"/>
  <c r="G64" i="9"/>
  <c r="G51" i="9"/>
  <c r="G58" i="9"/>
  <c r="Q40" i="9"/>
  <c r="Q53" i="9"/>
  <c r="Q43" i="9"/>
  <c r="Q34" i="9"/>
  <c r="V66" i="9"/>
  <c r="V55" i="9"/>
  <c r="V33" i="9"/>
  <c r="V44" i="9"/>
  <c r="V57" i="9"/>
  <c r="V60" i="9"/>
  <c r="G52" i="9"/>
  <c r="G55" i="9"/>
  <c r="V70" i="9"/>
  <c r="Q63" i="9"/>
  <c r="Q35" i="9"/>
  <c r="Q31" i="9"/>
  <c r="Q70" i="9"/>
  <c r="Q64" i="9"/>
  <c r="V34" i="9"/>
  <c r="G31" i="9"/>
  <c r="G47" i="9"/>
  <c r="G53" i="9"/>
  <c r="G39" i="9"/>
  <c r="Q36" i="9"/>
  <c r="Q46" i="9"/>
  <c r="V32" i="9"/>
  <c r="V48" i="9"/>
  <c r="V61" i="9"/>
  <c r="V50" i="9"/>
  <c r="V64" i="9"/>
  <c r="G32" i="9"/>
  <c r="G59" i="9"/>
  <c r="G54" i="9"/>
  <c r="G70" i="9"/>
  <c r="V69" i="9"/>
  <c r="G57" i="9"/>
  <c r="Q49" i="9"/>
  <c r="Q44" i="9"/>
  <c r="Q54" i="9"/>
  <c r="Q58" i="9"/>
  <c r="Q59" i="9"/>
  <c r="Q55" i="9"/>
  <c r="Q50" i="9"/>
  <c r="Q67" i="9"/>
  <c r="V36" i="9"/>
  <c r="V38" i="9"/>
  <c r="V49" i="9"/>
  <c r="V63" i="9"/>
  <c r="G33" i="9"/>
  <c r="G63" i="9"/>
  <c r="G67" i="9"/>
  <c r="Q62" i="9"/>
  <c r="Q37" i="9"/>
  <c r="Q42" i="9"/>
  <c r="Q51" i="9"/>
  <c r="V35" i="9"/>
  <c r="V40" i="9"/>
  <c r="V52" i="9"/>
  <c r="G41" i="9"/>
  <c r="G34" i="9"/>
  <c r="G35" i="9"/>
  <c r="G46" i="9"/>
  <c r="Q69" i="9"/>
  <c r="G40" i="9"/>
  <c r="G66" i="9"/>
  <c r="Q61" i="9"/>
  <c r="Q38" i="9"/>
  <c r="Q57" i="9"/>
  <c r="V65" i="9"/>
  <c r="V41" i="9"/>
  <c r="V67" i="9"/>
  <c r="V53" i="9"/>
  <c r="V43" i="9"/>
  <c r="G43" i="9"/>
  <c r="G48" i="9"/>
  <c r="G61" i="9"/>
  <c r="G50" i="9"/>
  <c r="Q45" i="9"/>
  <c r="Q32" i="9"/>
  <c r="Q41" i="9"/>
  <c r="Q60" i="9"/>
  <c r="B12" i="8"/>
  <c r="B23" i="8"/>
  <c r="E29" i="8"/>
  <c r="F29" i="8"/>
  <c r="B34" i="8"/>
  <c r="E18" i="8"/>
  <c r="F18" i="8"/>
  <c r="I18" i="8"/>
  <c r="J18" i="8"/>
  <c r="K18" i="8"/>
  <c r="L18" i="8"/>
  <c r="M18" i="8"/>
  <c r="N18" i="8"/>
  <c r="O18" i="8"/>
  <c r="P18" i="8"/>
  <c r="Q18" i="8"/>
  <c r="R18" i="8"/>
  <c r="S18" i="8"/>
  <c r="T18" i="8"/>
  <c r="G29" i="8"/>
  <c r="W56" i="9" l="1"/>
  <c r="W44" i="9"/>
  <c r="W60" i="9"/>
  <c r="W65" i="9"/>
  <c r="W37" i="9"/>
  <c r="W42" i="9"/>
  <c r="W69" i="9"/>
  <c r="W45" i="9"/>
  <c r="W39" i="9"/>
  <c r="W62" i="9"/>
  <c r="W31" i="9"/>
  <c r="W46" i="9"/>
  <c r="W66" i="9"/>
  <c r="W47" i="9"/>
  <c r="W49" i="9"/>
  <c r="W36" i="9"/>
  <c r="W48" i="9"/>
  <c r="W38" i="9"/>
  <c r="W34" i="9"/>
  <c r="W70" i="9"/>
  <c r="W40" i="9"/>
  <c r="W51" i="9"/>
  <c r="W59" i="9"/>
  <c r="W35" i="9"/>
  <c r="W64" i="9"/>
  <c r="W33" i="9"/>
  <c r="W43" i="9"/>
  <c r="W32" i="9"/>
  <c r="W57" i="9"/>
  <c r="W55" i="9"/>
  <c r="W41" i="9"/>
  <c r="W50" i="9"/>
  <c r="W67" i="9"/>
  <c r="W54" i="9"/>
  <c r="W53" i="9"/>
  <c r="W58" i="9"/>
  <c r="W61" i="9"/>
  <c r="W63" i="9"/>
  <c r="W52" i="9"/>
  <c r="G18" i="8"/>
</calcChain>
</file>

<file path=xl/sharedStrings.xml><?xml version="1.0" encoding="utf-8"?>
<sst xmlns="http://schemas.openxmlformats.org/spreadsheetml/2006/main" count="932" uniqueCount="179">
  <si>
    <t>PEP</t>
  </si>
  <si>
    <t>Outil d'aide à l'usage des règles d'extrapolation</t>
  </si>
  <si>
    <t>Détendeur de la déclaration</t>
  </si>
  <si>
    <t>Editeur</t>
  </si>
  <si>
    <t>Numéro de la déclaration</t>
  </si>
  <si>
    <t>Date d'édition</t>
  </si>
  <si>
    <t>Cadre de validité des PEP</t>
  </si>
  <si>
    <t>Produit  type</t>
  </si>
  <si>
    <r>
      <t>P</t>
    </r>
    <r>
      <rPr>
        <sz val="28"/>
        <color theme="1"/>
        <rFont val="Calibri"/>
        <family val="2"/>
        <scheme val="minor"/>
      </rPr>
      <t xml:space="preserve">rofil </t>
    </r>
    <r>
      <rPr>
        <b/>
        <sz val="28"/>
        <color rgb="FF00B050"/>
        <rFont val="Calibri"/>
        <family val="2"/>
        <scheme val="minor"/>
      </rPr>
      <t>E</t>
    </r>
    <r>
      <rPr>
        <sz val="28"/>
        <color theme="1"/>
        <rFont val="Calibri"/>
        <family val="2"/>
        <scheme val="minor"/>
      </rPr>
      <t xml:space="preserve">nvironnemental </t>
    </r>
    <r>
      <rPr>
        <b/>
        <sz val="28"/>
        <color rgb="FF00B050"/>
        <rFont val="Calibri"/>
        <family val="2"/>
        <scheme val="minor"/>
      </rPr>
      <t>P</t>
    </r>
    <r>
      <rPr>
        <sz val="28"/>
        <color theme="1"/>
        <rFont val="Calibri"/>
        <family val="2"/>
        <scheme val="minor"/>
      </rPr>
      <t>roduit</t>
    </r>
  </si>
  <si>
    <t>Caractéristiques techniques</t>
  </si>
  <si>
    <t>Application</t>
  </si>
  <si>
    <t>Configuration</t>
  </si>
  <si>
    <t>Masse</t>
  </si>
  <si>
    <t>Principaux constituants</t>
  </si>
  <si>
    <t>Représentativité géographique</t>
  </si>
  <si>
    <t>Identification de la gamme de produits éligibles aux règles d'extraplolation</t>
  </si>
  <si>
    <t>Paramètres de la règle d'extrapolation</t>
  </si>
  <si>
    <t>Memballage, Masse de l'emballage du produit</t>
  </si>
  <si>
    <t>Mtot, Masse totale du produit (emballage inclus)</t>
  </si>
  <si>
    <t>Etape de fabrication</t>
  </si>
  <si>
    <t>Etape de distribution</t>
  </si>
  <si>
    <t>Etape d'installation</t>
  </si>
  <si>
    <t>Etape de fin de vie</t>
  </si>
  <si>
    <t>Produit de référence</t>
  </si>
  <si>
    <t>Produit considéré</t>
  </si>
  <si>
    <t>Déclaration des impacts environnementaux ramenés à l'unité fonctionnelle</t>
  </si>
  <si>
    <t>Unités</t>
  </si>
  <si>
    <t>Etape d'utilisation</t>
  </si>
  <si>
    <t>Mproduit, Masse du produit emballage exclus</t>
  </si>
  <si>
    <t>kg</t>
  </si>
  <si>
    <t>Caisson sélectionné</t>
  </si>
  <si>
    <t>Collectif Hygroréglable</t>
  </si>
  <si>
    <t>Tertiaire</t>
  </si>
  <si>
    <t>Collectif Autoréglable</t>
  </si>
  <si>
    <t>Collectif auto</t>
  </si>
  <si>
    <t>Collectif hygro</t>
  </si>
  <si>
    <t>PHASE UTILISATION</t>
  </si>
  <si>
    <t>MJ</t>
  </si>
  <si>
    <t>m3</t>
  </si>
  <si>
    <t>Sélection du produit et de l'application</t>
  </si>
  <si>
    <t>Coefficient d'extrapolation à l'échelle de l'UF:</t>
  </si>
  <si>
    <t>Mproduit</t>
  </si>
  <si>
    <t>Memballage</t>
  </si>
  <si>
    <t>Mtotale</t>
  </si>
  <si>
    <t>Coef liste déroulante</t>
  </si>
  <si>
    <t>cellule liée</t>
  </si>
  <si>
    <t>Modèle :</t>
  </si>
  <si>
    <t>Référence :</t>
  </si>
  <si>
    <t>Famille 1 :</t>
  </si>
  <si>
    <t>Equipements actifs</t>
  </si>
  <si>
    <t>Equipement :</t>
  </si>
  <si>
    <t>Unité fonctionnelle </t>
  </si>
  <si>
    <t>Débit nominal</t>
  </si>
  <si>
    <t>Puissance électrique absorbée</t>
  </si>
  <si>
    <t>Fabrication, distribution, installation, utilisation et fin de vie en France</t>
  </si>
  <si>
    <t>Identification de la gamme</t>
  </si>
  <si>
    <t>Gamme</t>
  </si>
  <si>
    <t>Taille</t>
  </si>
  <si>
    <t>Rejet</t>
  </si>
  <si>
    <t>Construction</t>
  </si>
  <si>
    <t>Mode de fonctionnement</t>
  </si>
  <si>
    <t>Coefficient d'extrapolation à l'échelle du produit:</t>
  </si>
  <si>
    <t>Collectif hygroréglable</t>
  </si>
  <si>
    <t>Nu sans isolation</t>
  </si>
  <si>
    <t>PHASES FABRICATION-DISTRIBUTION</t>
  </si>
  <si>
    <t>PHASE INSTALLATION</t>
  </si>
  <si>
    <t>PHASE FIN DE VIE</t>
  </si>
  <si>
    <t>Déchets dangereux éliminés</t>
  </si>
  <si>
    <t>Déchets non dangereux éliminés</t>
  </si>
  <si>
    <t>Déchets radioactifs éliminés</t>
  </si>
  <si>
    <t>Composants destinés à la réutilisation</t>
  </si>
  <si>
    <t>Énergie fournie à l’extérieur</t>
  </si>
  <si>
    <t>Etape de maintenance</t>
  </si>
  <si>
    <t>(=impacts environnementaux ramenés à l'UF multipliés par le débit du projet et par les coefficients d'extrapolation selon les règles du PSR-008-ed2,0-FR-2018 02 09)</t>
  </si>
  <si>
    <t>IMPACT RAMENES A L'EQUIPEMENT</t>
  </si>
  <si>
    <t>IMPACTS DEBIT DU PROJET</t>
  </si>
  <si>
    <t>IMPACTS UNITE FONCTIONNELLE</t>
  </si>
  <si>
    <r>
      <t>m</t>
    </r>
    <r>
      <rPr>
        <i/>
        <vertAlign val="superscript"/>
        <sz val="20"/>
        <rFont val="Calibri"/>
        <family val="2"/>
        <scheme val="minor"/>
      </rPr>
      <t>3</t>
    </r>
    <r>
      <rPr>
        <i/>
        <sz val="20"/>
        <rFont val="Calibri"/>
        <family val="2"/>
        <scheme val="minor"/>
      </rPr>
      <t>/h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</si>
  <si>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/h</t>
    </r>
  </si>
  <si>
    <r>
      <t>Q, Débit en 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/h du produit dans le projet     </t>
    </r>
    <r>
      <rPr>
        <b/>
        <sz val="11"/>
        <color theme="0"/>
        <rFont val="Wingdings 3"/>
        <family val="1"/>
        <charset val="2"/>
      </rPr>
      <t></t>
    </r>
  </si>
  <si>
    <t>Tourelle de ventilation collectif ou tertiaire</t>
  </si>
  <si>
    <t>Assurer un transfert d’air d’1 m3/h en vue de la ventilation d’un bâtiment pendant une durée de vie type de 17 ans</t>
  </si>
  <si>
    <t>TEDH(V) C4 ECOWATT 225</t>
  </si>
  <si>
    <t>Fabrication</t>
  </si>
  <si>
    <t>Distribution</t>
  </si>
  <si>
    <t>Installation</t>
  </si>
  <si>
    <t>Utilisation</t>
  </si>
  <si>
    <t>Fin de vie</t>
  </si>
  <si>
    <t>Catégorie d'impact</t>
  </si>
  <si>
    <t>A1
Matières premières</t>
  </si>
  <si>
    <t>A2
Transport</t>
  </si>
  <si>
    <t>A3
Production</t>
  </si>
  <si>
    <t>A4
Transport</t>
  </si>
  <si>
    <t>A5
Mise en œuvre</t>
  </si>
  <si>
    <t>B1
Utilisation</t>
  </si>
  <si>
    <t>B2
Entretien</t>
  </si>
  <si>
    <t>B3
Réparation</t>
  </si>
  <si>
    <t>B4
Remplacement</t>
  </si>
  <si>
    <t>B5
Remise à neuf</t>
  </si>
  <si>
    <t>B6
Consommation énergie</t>
  </si>
  <si>
    <t>B7
Consommation eau</t>
  </si>
  <si>
    <t>C1
Déconstruction</t>
  </si>
  <si>
    <t>C2
Transport Déchets</t>
  </si>
  <si>
    <t>C3
Traitement Déchets</t>
  </si>
  <si>
    <t>C4
Elimination Déchets</t>
  </si>
  <si>
    <t>Total
hors Module D</t>
  </si>
  <si>
    <t>Module D</t>
  </si>
  <si>
    <t>Changement climatique-Total</t>
  </si>
  <si>
    <t>kg CO2 eq</t>
  </si>
  <si>
    <t>Changement climatique-Fossiles</t>
  </si>
  <si>
    <t>Changement climatique-Biogénique</t>
  </si>
  <si>
    <t>Changement climatique-Occup. sols</t>
  </si>
  <si>
    <t>Appauvrissement de la couche d’ozone</t>
  </si>
  <si>
    <t>kg CFC11 eq</t>
  </si>
  <si>
    <t>Acidification</t>
  </si>
  <si>
    <t>mol H+ eq</t>
  </si>
  <si>
    <t>Eutrophisation eau douce</t>
  </si>
  <si>
    <t>kg P eq</t>
  </si>
  <si>
    <t>Eutrophisation aquatique marine</t>
  </si>
  <si>
    <t>kg N eq</t>
  </si>
  <si>
    <t>Eutrophisation terrestre</t>
  </si>
  <si>
    <t>mol N eq</t>
  </si>
  <si>
    <t>Formation d’ozone photochimique</t>
  </si>
  <si>
    <t>kg NMVOC eq</t>
  </si>
  <si>
    <t>Épuisement ressources, métaux minéraux</t>
  </si>
  <si>
    <t>kg Sb eq</t>
  </si>
  <si>
    <t>Épuisement ressources, fossiles</t>
  </si>
  <si>
    <t>Besoin en eau</t>
  </si>
  <si>
    <t>m3 priv.</t>
  </si>
  <si>
    <t>Émissions de particules fines</t>
  </si>
  <si>
    <t>disease inc.</t>
  </si>
  <si>
    <t>Rayonnements ionisants</t>
  </si>
  <si>
    <t>kBq U-235 eq</t>
  </si>
  <si>
    <t>Écotoxicité eaux douces</t>
  </si>
  <si>
    <t>CTUe</t>
  </si>
  <si>
    <t>Toxicité humaine, effets cancérigène</t>
  </si>
  <si>
    <t>CTUh</t>
  </si>
  <si>
    <t>Toxicité humaine, effets non cancérigène</t>
  </si>
  <si>
    <t>Occupation des sols</t>
  </si>
  <si>
    <t>Pt</t>
  </si>
  <si>
    <t>Energie primaire R hors MP</t>
  </si>
  <si>
    <t>MJ, net CV</t>
  </si>
  <si>
    <t>Ressources énergie primaire R en MP</t>
  </si>
  <si>
    <t>Total Ressources énergie primaire R</t>
  </si>
  <si>
    <t>Energie primaire NR hors MP</t>
  </si>
  <si>
    <t>Ressources énergie primaire NR en MP</t>
  </si>
  <si>
    <t>Total Ressources énergie primaire NR</t>
  </si>
  <si>
    <t>Utilisation matière secondaire</t>
  </si>
  <si>
    <t>Utilisation combustibles secondaires R</t>
  </si>
  <si>
    <t>Utilisation combustibles secondaires NR</t>
  </si>
  <si>
    <t>Utilisation nette d’eau douce</t>
  </si>
  <si>
    <t>Matières pour recyclage</t>
  </si>
  <si>
    <t>Matières pour valorisation énergétique</t>
  </si>
  <si>
    <t>Utilisation totale d’énergie primaire</t>
  </si>
  <si>
    <t>Teneur en carbone biogénique du produit</t>
  </si>
  <si>
    <t>Teneur en carbone biogénique de l’emballage</t>
  </si>
  <si>
    <t>Total
Modules C1-C4</t>
  </si>
  <si>
    <t>Total
Modules B1-B7</t>
  </si>
  <si>
    <t>Total
Modules A1-A3</t>
  </si>
  <si>
    <t>PHASE MAINTENANCE</t>
  </si>
  <si>
    <t>Déclaration des impacts environnementaux ramenés au débit du projet</t>
  </si>
  <si>
    <t>Tourelle d’extraction C4</t>
  </si>
  <si>
    <t>GUIZ CONSULTING</t>
  </si>
  <si>
    <t>Tourelle en acier galvanisé et acier prélaqué
Moteur (aluminium, cuivre , ferrite)
Composants électronique (câbles, cartes électronique)
Composants plastiques
Emballage (carton)</t>
  </si>
  <si>
    <t>Coefficient d'extrapolation à l'échelle de l'UNITE DECLAREE:</t>
  </si>
  <si>
    <t>X</t>
  </si>
  <si>
    <t>14,52kg</t>
  </si>
  <si>
    <t>Horizontal (H)</t>
  </si>
  <si>
    <t>Régulé avec RMED (Mode COP-CAV-VAV-PM)</t>
  </si>
  <si>
    <t>TOURELLE REVOLUT TBP PLUS</t>
  </si>
  <si>
    <t>MVN</t>
  </si>
  <si>
    <t>MVNP-00008-V01.01-FR</t>
  </si>
  <si>
    <t>Pour obtenir les impacts environnementaux ramenés à l'équipement, sélectionner le produit de référence et le débit de 507 m3/h</t>
  </si>
  <si>
    <t>TBP PLUS 1300</t>
  </si>
  <si>
    <t>TOURELLE REVOLUT TBP PLUS 1300 PM</t>
  </si>
  <si>
    <t>F5700020</t>
  </si>
  <si>
    <r>
      <t>507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</si>
  <si>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23W</t>
  </si>
  <si>
    <r>
      <t>1 taille : 1300
(Débits de 100 à 1300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/h, pression de 15 à 100 Pa)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</si>
</sst>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20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2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22"/>
      <color rgb="FF00B05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Wingdings 3"/>
      <family val="1"/>
      <charset val="2"/>
    </font>
    <font>
      <i/>
      <sz val="20"/>
      <name val="Calibri"/>
      <family val="2"/>
      <scheme val="minor"/>
    </font>
    <font>
      <i/>
      <vertAlign val="superscript"/>
      <sz val="2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7" xfId="0" applyFont="1" applyFill="1" applyBorder="1"/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0" borderId="0" xfId="0" applyFont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8" xfId="0" applyFont="1" applyFill="1" applyBorder="1" applyAlignment="1">
      <alignment horizontal="center"/>
    </xf>
    <xf numFmtId="2" fontId="15" fillId="2" borderId="10" xfId="0" applyNumberFormat="1" applyFont="1" applyFill="1" applyBorder="1" applyAlignment="1">
      <alignment horizontal="center"/>
    </xf>
    <xf numFmtId="0" fontId="16" fillId="0" borderId="0" xfId="0" applyFont="1"/>
    <xf numFmtId="164" fontId="0" fillId="3" borderId="6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right"/>
    </xf>
    <xf numFmtId="2" fontId="0" fillId="4" borderId="7" xfId="0" applyNumberFormat="1" applyFill="1" applyBorder="1" applyAlignment="1">
      <alignment horizontal="left"/>
    </xf>
    <xf numFmtId="164" fontId="14" fillId="3" borderId="6" xfId="0" applyNumberFormat="1" applyFont="1" applyFill="1" applyBorder="1" applyAlignment="1">
      <alignment horizontal="right"/>
    </xf>
    <xf numFmtId="2" fontId="10" fillId="3" borderId="4" xfId="0" applyNumberFormat="1" applyFont="1" applyFill="1" applyBorder="1" applyAlignment="1">
      <alignment horizontal="left"/>
    </xf>
    <xf numFmtId="164" fontId="14" fillId="4" borderId="9" xfId="0" applyNumberFormat="1" applyFont="1" applyFill="1" applyBorder="1" applyAlignment="1">
      <alignment horizontal="right"/>
    </xf>
    <xf numFmtId="2" fontId="10" fillId="4" borderId="7" xfId="0" applyNumberFormat="1" applyFont="1" applyFill="1" applyBorder="1" applyAlignment="1">
      <alignment horizontal="left"/>
    </xf>
    <xf numFmtId="0" fontId="17" fillId="0" borderId="0" xfId="0" applyFont="1"/>
    <xf numFmtId="0" fontId="8" fillId="0" borderId="0" xfId="0" applyFont="1"/>
    <xf numFmtId="0" fontId="18" fillId="0" borderId="0" xfId="0" applyFont="1"/>
    <xf numFmtId="0" fontId="19" fillId="0" borderId="0" xfId="0" applyFont="1"/>
    <xf numFmtId="1" fontId="0" fillId="3" borderId="6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2" fontId="0" fillId="4" borderId="8" xfId="0" applyNumberFormat="1" applyFill="1" applyBorder="1" applyAlignment="1">
      <alignment horizontal="left" wrapText="1"/>
    </xf>
    <xf numFmtId="164" fontId="0" fillId="4" borderId="9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wrapText="1"/>
    </xf>
    <xf numFmtId="2" fontId="0" fillId="4" borderId="6" xfId="0" applyNumberFormat="1" applyFill="1" applyBorder="1" applyAlignment="1">
      <alignment horizontal="left" wrapText="1"/>
    </xf>
    <xf numFmtId="1" fontId="0" fillId="3" borderId="6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 wrapText="1"/>
    </xf>
    <xf numFmtId="11" fontId="0" fillId="3" borderId="5" xfId="0" applyNumberFormat="1" applyFill="1" applyBorder="1" applyAlignment="1">
      <alignment horizontal="center"/>
    </xf>
    <xf numFmtId="11" fontId="0" fillId="3" borderId="6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2" fontId="3" fillId="0" borderId="5" xfId="0" applyNumberFormat="1" applyFont="1" applyBorder="1" applyAlignment="1">
      <alignment horizontal="left" vertical="center"/>
    </xf>
    <xf numFmtId="2" fontId="0" fillId="0" borderId="0" xfId="0" applyNumberFormat="1"/>
    <xf numFmtId="11" fontId="0" fillId="0" borderId="0" xfId="0" applyNumberFormat="1"/>
    <xf numFmtId="0" fontId="23" fillId="0" borderId="0" xfId="0" applyFont="1"/>
    <xf numFmtId="0" fontId="0" fillId="0" borderId="15" xfId="0" applyBorder="1"/>
    <xf numFmtId="0" fontId="0" fillId="0" borderId="15" xfId="0" applyBorder="1" applyAlignment="1">
      <alignment horizontal="center"/>
    </xf>
    <xf numFmtId="0" fontId="12" fillId="0" borderId="0" xfId="0" applyFont="1"/>
    <xf numFmtId="0" fontId="12" fillId="0" borderId="16" xfId="0" applyFont="1" applyBorder="1"/>
    <xf numFmtId="0" fontId="0" fillId="0" borderId="16" xfId="0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164" fontId="0" fillId="0" borderId="18" xfId="0" applyNumberFormat="1" applyBorder="1" applyAlignment="1">
      <alignment horizontal="right"/>
    </xf>
    <xf numFmtId="2" fontId="0" fillId="0" borderId="18" xfId="0" applyNumberFormat="1" applyBorder="1" applyAlignment="1">
      <alignment horizontal="center"/>
    </xf>
    <xf numFmtId="0" fontId="0" fillId="0" borderId="19" xfId="0" applyBorder="1"/>
    <xf numFmtId="0" fontId="7" fillId="0" borderId="0" xfId="0" applyFont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1" fontId="2" fillId="6" borderId="6" xfId="0" applyNumberFormat="1" applyFont="1" applyFill="1" applyBorder="1" applyAlignment="1" applyProtection="1">
      <alignment horizontal="right"/>
      <protection locked="0"/>
    </xf>
    <xf numFmtId="1" fontId="27" fillId="4" borderId="0" xfId="0" applyNumberFormat="1" applyFont="1" applyFill="1"/>
    <xf numFmtId="0" fontId="27" fillId="4" borderId="0" xfId="0" applyFont="1" applyFill="1"/>
    <xf numFmtId="2" fontId="20" fillId="4" borderId="4" xfId="0" applyNumberFormat="1" applyFont="1" applyFill="1" applyBorder="1" applyAlignment="1">
      <alignment horizontal="left"/>
    </xf>
    <xf numFmtId="1" fontId="0" fillId="4" borderId="9" xfId="0" applyNumberForma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wrapText="1"/>
    </xf>
    <xf numFmtId="0" fontId="31" fillId="0" borderId="0" xfId="0" applyFont="1"/>
    <xf numFmtId="11" fontId="0" fillId="0" borderId="0" xfId="0" applyNumberFormat="1" applyAlignment="1">
      <alignment horizontal="center"/>
    </xf>
    <xf numFmtId="11" fontId="13" fillId="0" borderId="0" xfId="0" applyNumberFormat="1" applyFon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17" fontId="0" fillId="0" borderId="0" xfId="0" applyNumberForma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/>
    </xf>
    <xf numFmtId="2" fontId="14" fillId="3" borderId="4" xfId="0" applyNumberFormat="1" applyFon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 wrapText="1"/>
    </xf>
    <xf numFmtId="2" fontId="14" fillId="4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</cellXfs>
  <cellStyles count="2">
    <cellStyle name="Normal" xfId="0" builtinId="0"/>
    <cellStyle name="Normal 7 7" xfId="1" xr:uid="{00000000-0005-0000-0000-000001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5" fmlaLink="$AA$3" fmlaRange="$AA$4" noThreeD="1" sel="1" val="0"/>
</file>

<file path=xl/ctrlProps/ctrlProp2.xml><?xml version="1.0" encoding="utf-8"?>
<formControlPr xmlns="http://schemas.microsoft.com/office/spreadsheetml/2009/9/main" objectType="List" dx="15" fmlaLink="$Y$3" fmlaRange="$Y$4:$Y$6" noThreeD="1" sel="2" val="0"/>
</file>

<file path=xl/ctrlProps/ctrlProp3.xml><?xml version="1.0" encoding="utf-8"?>
<formControlPr xmlns="http://schemas.microsoft.com/office/spreadsheetml/2009/9/main" objectType="List" dx="15" fmlaLink="$Y$3" fmlaRange="$Y$4" noThreeD="1" sel="1" val="0"/>
</file>

<file path=xl/ctrlProps/ctrlProp4.xml><?xml version="1.0" encoding="utf-8"?>
<formControlPr xmlns="http://schemas.microsoft.com/office/spreadsheetml/2009/9/main" objectType="List" dx="15" fmlaLink="$W$3" fmlaRange="$W$4:$W$6" noThreeD="1" sel="2" val="0"/>
</file>

<file path=xl/ctrlProps/ctrlProp5.xml><?xml version="1.0" encoding="utf-8"?>
<formControlPr xmlns="http://schemas.microsoft.com/office/spreadsheetml/2009/9/main" objectType="List" dx="15" fmlaLink="$AA$3" fmlaRange="$AA$4" noThreeD="1" sel="1" val="0"/>
</file>

<file path=xl/ctrlProps/ctrlProp6.xml><?xml version="1.0" encoding="utf-8"?>
<formControlPr xmlns="http://schemas.microsoft.com/office/spreadsheetml/2009/9/main" objectType="List" dx="15" fmlaLink="$Y$3" fmlaRange="$Y$4:$Y$6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1</xdr:col>
      <xdr:colOff>514350</xdr:colOff>
      <xdr:row>7</xdr:row>
      <xdr:rowOff>57150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715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3</xdr:row>
      <xdr:rowOff>47625</xdr:rowOff>
    </xdr:from>
    <xdr:to>
      <xdr:col>8</xdr:col>
      <xdr:colOff>657225</xdr:colOff>
      <xdr:row>7</xdr:row>
      <xdr:rowOff>19050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57"/>
        <a:stretch>
          <a:fillRect/>
        </a:stretch>
      </xdr:blipFill>
      <xdr:spPr bwMode="auto">
        <a:xfrm>
          <a:off x="5953125" y="1047750"/>
          <a:ext cx="8001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558800</xdr:colOff>
      <xdr:row>13</xdr:row>
      <xdr:rowOff>19050</xdr:rowOff>
    </xdr:from>
    <xdr:to>
      <xdr:col>6</xdr:col>
      <xdr:colOff>550873</xdr:colOff>
      <xdr:row>28</xdr:row>
      <xdr:rowOff>85725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705353-E214-0542-DBD0-F959F0BAF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20" b="18995"/>
        <a:stretch/>
      </xdr:blipFill>
      <xdr:spPr>
        <a:xfrm>
          <a:off x="1358900" y="3371850"/>
          <a:ext cx="3992573" cy="278130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0</xdr:row>
      <xdr:rowOff>142875</xdr:rowOff>
    </xdr:from>
    <xdr:to>
      <xdr:col>8</xdr:col>
      <xdr:colOff>712470</xdr:colOff>
      <xdr:row>2</xdr:row>
      <xdr:rowOff>635</xdr:rowOff>
    </xdr:to>
    <xdr:pic>
      <xdr:nvPicPr>
        <xdr:cNvPr id="5" name="Image 4" descr="Logo_MVN-OK">
          <a:extLst>
            <a:ext uri="{FF2B5EF4-FFF2-40B4-BE49-F238E27FC236}">
              <a16:creationId xmlns:a16="http://schemas.microsoft.com/office/drawing/2014/main" id="{E96F296C-342A-0D24-D284-2C0029279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42875"/>
          <a:ext cx="1074420" cy="667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3476625</xdr:colOff>
      <xdr:row>0</xdr:row>
      <xdr:rowOff>85725</xdr:rowOff>
    </xdr:from>
    <xdr:to>
      <xdr:col>2</xdr:col>
      <xdr:colOff>4551045</xdr:colOff>
      <xdr:row>2</xdr:row>
      <xdr:rowOff>114935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BAFC2F6B-5834-559B-8839-F610C7229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5725"/>
          <a:ext cx="1074420" cy="667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447675</xdr:colOff>
          <xdr:row>11</xdr:row>
          <xdr:rowOff>123825</xdr:rowOff>
        </xdr:to>
        <xdr:sp macro="" textlink="">
          <xdr:nvSpPr>
            <xdr:cNvPr id="9217" name="List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123825</xdr:rowOff>
        </xdr:to>
        <xdr:sp macro="" textlink="">
          <xdr:nvSpPr>
            <xdr:cNvPr id="9218" name="List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981075</xdr:colOff>
      <xdr:row>0</xdr:row>
      <xdr:rowOff>80433</xdr:rowOff>
    </xdr:from>
    <xdr:to>
      <xdr:col>7</xdr:col>
      <xdr:colOff>1011978</xdr:colOff>
      <xdr:row>2</xdr:row>
      <xdr:rowOff>54610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3AFF2974-4B11-5CAD-90E7-783E2670E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075" y="80433"/>
          <a:ext cx="1068070" cy="651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10241" name="List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10242" name="List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942975</xdr:colOff>
      <xdr:row>0</xdr:row>
      <xdr:rowOff>85725</xdr:rowOff>
    </xdr:from>
    <xdr:to>
      <xdr:col>7</xdr:col>
      <xdr:colOff>972820</xdr:colOff>
      <xdr:row>2</xdr:row>
      <xdr:rowOff>83185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00FF0AC1-F95E-0E9A-518B-F742978C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85725"/>
          <a:ext cx="1068070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447675</xdr:colOff>
          <xdr:row>11</xdr:row>
          <xdr:rowOff>123825</xdr:rowOff>
        </xdr:to>
        <xdr:sp macro="" textlink="">
          <xdr:nvSpPr>
            <xdr:cNvPr id="12289" name="List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123825</xdr:rowOff>
        </xdr:to>
        <xdr:sp macro="" textlink="">
          <xdr:nvSpPr>
            <xdr:cNvPr id="12290" name="List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963083</xdr:colOff>
      <xdr:row>0</xdr:row>
      <xdr:rowOff>105833</xdr:rowOff>
    </xdr:from>
    <xdr:to>
      <xdr:col>7</xdr:col>
      <xdr:colOff>997161</xdr:colOff>
      <xdr:row>2</xdr:row>
      <xdr:rowOff>86360</xdr:rowOff>
    </xdr:to>
    <xdr:pic>
      <xdr:nvPicPr>
        <xdr:cNvPr id="4" name="Image 3" descr="Logo_MVN-OK">
          <a:extLst>
            <a:ext uri="{FF2B5EF4-FFF2-40B4-BE49-F238E27FC236}">
              <a16:creationId xmlns:a16="http://schemas.microsoft.com/office/drawing/2014/main" id="{E6E0E7C2-5D7A-8393-C42D-2A7EB0DA4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8083" y="105833"/>
          <a:ext cx="1068070" cy="66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opLeftCell="A16" workbookViewId="0">
      <selection activeCell="R14" sqref="R14"/>
    </sheetView>
  </sheetViews>
  <sheetFormatPr baseColWidth="10" defaultColWidth="11.453125" defaultRowHeight="14.5" x14ac:dyDescent="0.35"/>
  <sheetData>
    <row r="1" spans="1:9" ht="27.75" customHeight="1" x14ac:dyDescent="0.35">
      <c r="A1" s="86" t="s">
        <v>0</v>
      </c>
      <c r="B1" s="11"/>
      <c r="C1" s="2"/>
      <c r="D1" s="3"/>
    </row>
    <row r="2" spans="1:9" ht="36" x14ac:dyDescent="0.35">
      <c r="A2" s="4" t="s">
        <v>8</v>
      </c>
      <c r="B2" s="4"/>
      <c r="C2" s="2"/>
      <c r="D2" s="3"/>
    </row>
    <row r="3" spans="1:9" x14ac:dyDescent="0.35">
      <c r="A3" s="1"/>
      <c r="B3" s="1"/>
      <c r="C3" s="1"/>
      <c r="D3" s="1"/>
    </row>
    <row r="10" spans="1:9" s="52" customFormat="1" ht="36" x14ac:dyDescent="0.8">
      <c r="A10" s="114" t="s">
        <v>169</v>
      </c>
      <c r="B10" s="114"/>
      <c r="C10" s="114"/>
      <c r="D10" s="114"/>
      <c r="E10" s="114"/>
      <c r="F10" s="114"/>
      <c r="G10" s="114"/>
      <c r="H10" s="114"/>
      <c r="I10" s="114"/>
    </row>
    <row r="11" spans="1:9" s="52" customFormat="1" ht="36" x14ac:dyDescent="0.8">
      <c r="A11" s="115" t="s">
        <v>161</v>
      </c>
      <c r="B11" s="115"/>
      <c r="C11" s="115"/>
      <c r="D11" s="115"/>
      <c r="E11" s="115"/>
      <c r="F11" s="115"/>
      <c r="G11" s="115"/>
      <c r="H11" s="115"/>
      <c r="I11" s="115"/>
    </row>
    <row r="31" spans="1:1" x14ac:dyDescent="0.35">
      <c r="A31" s="42" t="s">
        <v>1</v>
      </c>
    </row>
    <row r="32" spans="1:1" x14ac:dyDescent="0.35">
      <c r="A32" s="73"/>
    </row>
    <row r="35" spans="1:5" x14ac:dyDescent="0.35">
      <c r="A35" t="s">
        <v>2</v>
      </c>
      <c r="D35" t="s">
        <v>170</v>
      </c>
    </row>
    <row r="36" spans="1:5" x14ac:dyDescent="0.35">
      <c r="A36" t="s">
        <v>3</v>
      </c>
      <c r="D36" t="s">
        <v>162</v>
      </c>
    </row>
    <row r="37" spans="1:5" x14ac:dyDescent="0.35">
      <c r="A37" t="s">
        <v>4</v>
      </c>
      <c r="D37" t="s">
        <v>171</v>
      </c>
    </row>
    <row r="38" spans="1:5" x14ac:dyDescent="0.35">
      <c r="A38" t="s">
        <v>5</v>
      </c>
      <c r="D38" s="112">
        <v>45474</v>
      </c>
    </row>
    <row r="40" spans="1:5" x14ac:dyDescent="0.35">
      <c r="A40" s="116"/>
      <c r="B40" s="116"/>
      <c r="D40" s="116"/>
      <c r="E40" s="116"/>
    </row>
  </sheetData>
  <mergeCells count="4">
    <mergeCell ref="A10:I10"/>
    <mergeCell ref="A11:I11"/>
    <mergeCell ref="D40:E40"/>
    <mergeCell ref="A40:B4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topLeftCell="A5" workbookViewId="0">
      <selection activeCell="C30" sqref="C30"/>
    </sheetView>
  </sheetViews>
  <sheetFormatPr baseColWidth="10" defaultColWidth="11.453125" defaultRowHeight="14.5" x14ac:dyDescent="0.35"/>
  <cols>
    <col min="1" max="1" width="14.26953125" customWidth="1"/>
    <col min="2" max="2" width="29" bestFit="1" customWidth="1"/>
    <col min="3" max="3" width="65.54296875" customWidth="1"/>
  </cols>
  <sheetData>
    <row r="1" spans="1:3" ht="36" x14ac:dyDescent="0.8">
      <c r="A1" s="53" t="s">
        <v>6</v>
      </c>
    </row>
    <row r="3" spans="1:3" x14ac:dyDescent="0.35">
      <c r="A3" s="54" t="s">
        <v>7</v>
      </c>
    </row>
    <row r="4" spans="1:3" ht="15" thickBot="1" x14ac:dyDescent="0.4">
      <c r="A4" s="54"/>
    </row>
    <row r="5" spans="1:3" ht="15" thickBot="1" x14ac:dyDescent="0.4">
      <c r="A5" s="54"/>
      <c r="B5" s="117" t="s">
        <v>9</v>
      </c>
      <c r="C5" s="117"/>
    </row>
    <row r="6" spans="1:3" ht="15" thickBot="1" x14ac:dyDescent="0.4">
      <c r="B6" s="16" t="s">
        <v>46</v>
      </c>
      <c r="C6" s="58" t="s">
        <v>174</v>
      </c>
    </row>
    <row r="7" spans="1:3" ht="15" thickBot="1" x14ac:dyDescent="0.4">
      <c r="B7" s="15" t="s">
        <v>47</v>
      </c>
      <c r="C7" s="55" t="s">
        <v>175</v>
      </c>
    </row>
    <row r="8" spans="1:3" ht="15" thickBot="1" x14ac:dyDescent="0.4">
      <c r="B8" s="16" t="s">
        <v>48</v>
      </c>
      <c r="C8" s="56" t="s">
        <v>49</v>
      </c>
    </row>
    <row r="9" spans="1:3" ht="15" thickBot="1" x14ac:dyDescent="0.4">
      <c r="B9" s="15" t="s">
        <v>50</v>
      </c>
      <c r="C9" s="57" t="s">
        <v>80</v>
      </c>
    </row>
    <row r="10" spans="1:3" ht="29.5" thickBot="1" x14ac:dyDescent="0.4">
      <c r="B10" s="16" t="s">
        <v>51</v>
      </c>
      <c r="C10" s="59" t="s">
        <v>81</v>
      </c>
    </row>
    <row r="11" spans="1:3" ht="15" thickBot="1" x14ac:dyDescent="0.4">
      <c r="B11" s="34" t="s">
        <v>11</v>
      </c>
      <c r="C11" s="61" t="s">
        <v>62</v>
      </c>
    </row>
    <row r="12" spans="1:3" ht="17" thickBot="1" x14ac:dyDescent="0.4">
      <c r="B12" s="15" t="s">
        <v>52</v>
      </c>
      <c r="C12" s="58" t="s">
        <v>176</v>
      </c>
    </row>
    <row r="13" spans="1:3" ht="15" thickBot="1" x14ac:dyDescent="0.4">
      <c r="B13" s="16" t="s">
        <v>53</v>
      </c>
      <c r="C13" s="57" t="s">
        <v>177</v>
      </c>
    </row>
    <row r="14" spans="1:3" ht="15" thickBot="1" x14ac:dyDescent="0.4">
      <c r="B14" s="15" t="s">
        <v>12</v>
      </c>
      <c r="C14" s="60" t="s">
        <v>166</v>
      </c>
    </row>
    <row r="15" spans="1:3" ht="73" thickBot="1" x14ac:dyDescent="0.4">
      <c r="B15" s="16" t="s">
        <v>13</v>
      </c>
      <c r="C15" s="62" t="s">
        <v>163</v>
      </c>
    </row>
    <row r="16" spans="1:3" ht="15" thickBot="1" x14ac:dyDescent="0.4">
      <c r="B16" s="15" t="s">
        <v>14</v>
      </c>
      <c r="C16" s="60" t="s">
        <v>54</v>
      </c>
    </row>
    <row r="18" spans="1:3" x14ac:dyDescent="0.35">
      <c r="A18" s="54" t="s">
        <v>15</v>
      </c>
    </row>
    <row r="19" spans="1:3" ht="15" thickBot="1" x14ac:dyDescent="0.4"/>
    <row r="20" spans="1:3" ht="15" thickBot="1" x14ac:dyDescent="0.4">
      <c r="B20" s="117" t="s">
        <v>55</v>
      </c>
      <c r="C20" s="117"/>
    </row>
    <row r="21" spans="1:3" ht="15" thickBot="1" x14ac:dyDescent="0.4">
      <c r="B21" s="16" t="s">
        <v>56</v>
      </c>
      <c r="C21" s="63" t="s">
        <v>169</v>
      </c>
    </row>
    <row r="22" spans="1:3" ht="31.5" thickBot="1" x14ac:dyDescent="0.4">
      <c r="B22" s="15" t="s">
        <v>57</v>
      </c>
      <c r="C22" s="64" t="s">
        <v>178</v>
      </c>
    </row>
    <row r="23" spans="1:3" ht="15" thickBot="1" x14ac:dyDescent="0.4">
      <c r="B23" s="16" t="s">
        <v>11</v>
      </c>
      <c r="C23" s="92">
        <v>1</v>
      </c>
    </row>
    <row r="24" spans="1:3" ht="15" thickBot="1" x14ac:dyDescent="0.4">
      <c r="B24" s="15" t="s">
        <v>58</v>
      </c>
      <c r="C24" s="57" t="s">
        <v>167</v>
      </c>
    </row>
    <row r="25" spans="1:3" ht="15" thickBot="1" x14ac:dyDescent="0.4">
      <c r="B25" s="16" t="s">
        <v>59</v>
      </c>
      <c r="C25" s="59" t="s">
        <v>63</v>
      </c>
    </row>
    <row r="26" spans="1:3" ht="15" thickBot="1" x14ac:dyDescent="0.4">
      <c r="B26" s="34" t="s">
        <v>60</v>
      </c>
      <c r="C26" s="65" t="s">
        <v>168</v>
      </c>
    </row>
  </sheetData>
  <mergeCells count="2">
    <mergeCell ref="B5:C5"/>
    <mergeCell ref="B20:C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66"/>
  <sheetViews>
    <sheetView showGridLines="0" topLeftCell="A62" zoomScale="90" zoomScaleNormal="90" workbookViewId="0">
      <selection activeCell="D74" sqref="D74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21" width="14.81640625" customWidth="1"/>
    <col min="22" max="22" width="8.54296875" bestFit="1" customWidth="1"/>
    <col min="23" max="23" width="20.26953125" customWidth="1"/>
    <col min="24" max="24" width="13" customWidth="1"/>
    <col min="25" max="25" width="24.1796875" customWidth="1"/>
    <col min="26" max="26" width="10.54296875" customWidth="1"/>
    <col min="27" max="27" width="22.81640625" bestFit="1" customWidth="1"/>
    <col min="28" max="28" width="13.81640625" customWidth="1"/>
    <col min="29" max="29" width="8.54296875" customWidth="1"/>
    <col min="30" max="30" width="15" customWidth="1"/>
    <col min="31" max="31" width="13.81640625" customWidth="1"/>
    <col min="32" max="32" width="11.453125" customWidth="1"/>
    <col min="33" max="33" width="13.1796875" bestFit="1" customWidth="1"/>
    <col min="34" max="35" width="11.453125" customWidth="1"/>
    <col min="36" max="41" width="10.81640625" customWidth="1"/>
  </cols>
  <sheetData>
    <row r="1" spans="1:46" ht="26" x14ac:dyDescent="0.6">
      <c r="A1" s="32" t="str">
        <f>Sommaire!A10</f>
        <v>TOURELLE REVOLUT TBP PLUS</v>
      </c>
      <c r="Y1" s="102"/>
      <c r="Z1" s="102"/>
      <c r="AA1" s="102"/>
      <c r="AB1" s="102"/>
      <c r="AC1" s="102"/>
      <c r="AD1" s="102"/>
      <c r="AE1" s="102"/>
      <c r="AF1" s="106" t="s">
        <v>64</v>
      </c>
      <c r="AG1" s="106"/>
      <c r="AH1" s="106"/>
      <c r="AI1" s="106" t="s">
        <v>65</v>
      </c>
      <c r="AJ1" s="106"/>
      <c r="AK1" s="106"/>
      <c r="AL1" s="106" t="s">
        <v>36</v>
      </c>
      <c r="AM1" s="106"/>
      <c r="AN1" s="106"/>
      <c r="AO1" s="110" t="s">
        <v>159</v>
      </c>
      <c r="AP1" s="106"/>
      <c r="AQ1" s="106"/>
      <c r="AR1" s="106" t="s">
        <v>66</v>
      </c>
      <c r="AS1" s="106"/>
      <c r="AT1" s="106"/>
    </row>
    <row r="2" spans="1:46" ht="26" x14ac:dyDescent="0.6">
      <c r="A2" s="27" t="str">
        <f>Sommaire!A11</f>
        <v>Tourelle d’extraction C4</v>
      </c>
      <c r="Y2" s="106" t="s">
        <v>45</v>
      </c>
      <c r="Z2" s="102"/>
      <c r="AA2" s="106" t="s">
        <v>45</v>
      </c>
      <c r="AB2" s="102"/>
      <c r="AC2" s="102"/>
      <c r="AD2" s="102"/>
      <c r="AE2" s="102"/>
      <c r="AF2" s="109" t="s">
        <v>40</v>
      </c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</row>
    <row r="3" spans="1:46" x14ac:dyDescent="0.35">
      <c r="A3" s="51" t="s">
        <v>16</v>
      </c>
      <c r="Y3" s="106">
        <v>2</v>
      </c>
      <c r="Z3" s="102"/>
      <c r="AA3" s="106">
        <v>1</v>
      </c>
      <c r="AB3" s="102" t="s">
        <v>41</v>
      </c>
      <c r="AC3" s="102" t="s">
        <v>42</v>
      </c>
      <c r="AD3" s="102" t="s">
        <v>43</v>
      </c>
      <c r="AE3" s="102"/>
      <c r="AF3" s="106" t="s">
        <v>34</v>
      </c>
      <c r="AG3" s="106" t="s">
        <v>35</v>
      </c>
      <c r="AH3" s="106" t="s">
        <v>32</v>
      </c>
      <c r="AI3" s="106" t="s">
        <v>34</v>
      </c>
      <c r="AJ3" s="106" t="s">
        <v>35</v>
      </c>
      <c r="AK3" s="106" t="s">
        <v>32</v>
      </c>
      <c r="AL3" s="106" t="s">
        <v>34</v>
      </c>
      <c r="AM3" s="106" t="s">
        <v>35</v>
      </c>
      <c r="AN3" s="106" t="s">
        <v>32</v>
      </c>
      <c r="AO3" s="106" t="s">
        <v>34</v>
      </c>
      <c r="AP3" s="106" t="s">
        <v>35</v>
      </c>
      <c r="AQ3" s="106" t="s">
        <v>32</v>
      </c>
      <c r="AR3" s="106" t="s">
        <v>34</v>
      </c>
      <c r="AS3" s="106" t="s">
        <v>35</v>
      </c>
      <c r="AT3" s="106" t="s">
        <v>32</v>
      </c>
    </row>
    <row r="4" spans="1:46" x14ac:dyDescent="0.35">
      <c r="Y4" s="108" t="s">
        <v>33</v>
      </c>
      <c r="Z4" s="102"/>
      <c r="AA4" s="102" t="s">
        <v>173</v>
      </c>
      <c r="AB4" s="103">
        <v>13.35</v>
      </c>
      <c r="AC4" s="103">
        <v>1.17</v>
      </c>
      <c r="AD4" s="103">
        <f>AB4+AC4</f>
        <v>14.52</v>
      </c>
      <c r="AE4" s="102"/>
      <c r="AF4" s="101">
        <v>0.68</v>
      </c>
      <c r="AG4" s="101">
        <v>1</v>
      </c>
      <c r="AH4" s="101">
        <v>0.4</v>
      </c>
      <c r="AI4" s="101">
        <v>0.68</v>
      </c>
      <c r="AJ4" s="101">
        <v>1</v>
      </c>
      <c r="AK4" s="101">
        <v>0.4</v>
      </c>
      <c r="AL4" s="101">
        <v>1.45</v>
      </c>
      <c r="AM4" s="101">
        <v>1</v>
      </c>
      <c r="AN4" s="101">
        <v>0.59</v>
      </c>
      <c r="AO4" s="101">
        <v>0.68</v>
      </c>
      <c r="AP4" s="101">
        <v>1</v>
      </c>
      <c r="AQ4" s="101">
        <v>0.4</v>
      </c>
      <c r="AR4" s="101">
        <v>0.68</v>
      </c>
      <c r="AS4" s="101">
        <v>1</v>
      </c>
      <c r="AT4" s="101">
        <v>0.4</v>
      </c>
    </row>
    <row r="5" spans="1:46" x14ac:dyDescent="0.35">
      <c r="B5" s="30" t="s">
        <v>39</v>
      </c>
      <c r="C5" s="10"/>
      <c r="D5" s="10"/>
      <c r="E5" s="31"/>
      <c r="F5" s="31"/>
      <c r="G5" s="31"/>
      <c r="H5" s="31"/>
      <c r="Y5" s="108" t="s">
        <v>31</v>
      </c>
      <c r="Z5" s="102"/>
      <c r="AA5" s="102"/>
      <c r="AB5" s="103"/>
      <c r="AC5" s="103"/>
      <c r="AD5" s="103"/>
      <c r="AE5" s="102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</row>
    <row r="6" spans="1:46" x14ac:dyDescent="0.35">
      <c r="B6" s="30"/>
      <c r="C6" s="10"/>
      <c r="D6" s="10"/>
      <c r="E6" s="31"/>
      <c r="F6" s="31"/>
      <c r="G6" s="31"/>
      <c r="H6" s="31"/>
      <c r="Y6" s="108" t="s">
        <v>32</v>
      </c>
      <c r="Z6" s="107"/>
      <c r="AA6" s="102"/>
      <c r="AB6" s="103"/>
      <c r="AC6" s="103"/>
      <c r="AD6" s="103"/>
      <c r="AE6" s="107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</row>
    <row r="7" spans="1:46" x14ac:dyDescent="0.35">
      <c r="B7" s="30"/>
      <c r="C7" s="10"/>
      <c r="D7" s="10"/>
      <c r="E7" s="31"/>
      <c r="F7" s="31"/>
      <c r="G7" s="31"/>
      <c r="H7" s="31"/>
      <c r="Y7" s="102"/>
      <c r="Z7" s="107"/>
      <c r="AA7" s="102"/>
      <c r="AB7" s="103"/>
      <c r="AC7" s="103"/>
      <c r="AD7" s="103"/>
      <c r="AE7" s="107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pans="1:46" x14ac:dyDescent="0.35">
      <c r="B8" s="30"/>
      <c r="C8" s="10"/>
      <c r="D8" s="10"/>
      <c r="E8" s="31"/>
      <c r="F8" s="31"/>
      <c r="G8" s="31"/>
      <c r="H8" s="31"/>
      <c r="Y8" s="106" t="s">
        <v>44</v>
      </c>
      <c r="Z8" s="107"/>
      <c r="AA8" s="102"/>
      <c r="AB8" s="103"/>
      <c r="AC8" s="103"/>
      <c r="AD8" s="103"/>
      <c r="AE8" s="107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pans="1:46" x14ac:dyDescent="0.35">
      <c r="B9" s="30"/>
      <c r="C9" s="10"/>
      <c r="D9" s="10"/>
      <c r="E9" s="31"/>
      <c r="F9" s="31"/>
      <c r="G9" s="31"/>
      <c r="H9" s="31"/>
      <c r="I9" s="9"/>
      <c r="J9" s="9"/>
      <c r="K9" s="9"/>
      <c r="Y9" s="106">
        <f>Y3*100+AA3</f>
        <v>201</v>
      </c>
      <c r="Z9" s="102"/>
      <c r="AA9" s="102"/>
      <c r="AB9" s="103"/>
      <c r="AC9" s="103"/>
      <c r="AD9" s="103"/>
      <c r="AE9" s="102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</row>
    <row r="10" spans="1:46" x14ac:dyDescent="0.35">
      <c r="B10" s="30"/>
      <c r="C10" s="10"/>
      <c r="D10" s="10"/>
      <c r="E10" s="31"/>
      <c r="F10" s="31"/>
      <c r="G10" s="31"/>
      <c r="H10" s="31"/>
      <c r="I10" s="9"/>
      <c r="J10" s="9"/>
      <c r="K10" s="9"/>
      <c r="Q10" s="102"/>
      <c r="R10" s="102"/>
      <c r="S10" s="102"/>
      <c r="T10" s="103"/>
      <c r="U10" s="103"/>
      <c r="V10" s="103"/>
      <c r="W10" s="102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46" x14ac:dyDescent="0.35">
      <c r="B11" s="30"/>
      <c r="C11" s="10"/>
      <c r="D11" s="10"/>
      <c r="E11" s="31"/>
      <c r="F11" s="31"/>
      <c r="G11" s="31"/>
      <c r="H11" s="31"/>
      <c r="I11" s="9"/>
      <c r="J11" s="9"/>
      <c r="K11" s="9"/>
      <c r="Q11" s="102"/>
      <c r="R11" s="102"/>
      <c r="S11" s="102"/>
      <c r="T11" s="103"/>
      <c r="U11" s="103"/>
      <c r="V11" s="103"/>
      <c r="W11" s="102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</row>
    <row r="12" spans="1:46" x14ac:dyDescent="0.35">
      <c r="B12" s="30"/>
      <c r="C12" s="10"/>
      <c r="D12" s="10"/>
      <c r="E12" s="31"/>
      <c r="F12" s="31"/>
      <c r="G12" s="31"/>
      <c r="H12" s="31"/>
      <c r="I12" s="9"/>
      <c r="J12" s="9"/>
      <c r="K12" s="9"/>
      <c r="Q12" s="102"/>
      <c r="R12" s="102"/>
      <c r="S12" s="102"/>
      <c r="T12" s="103"/>
      <c r="U12" s="103"/>
      <c r="V12" s="103"/>
      <c r="W12" s="102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</row>
    <row r="13" spans="1:46" x14ac:dyDescent="0.35">
      <c r="B13" s="30"/>
      <c r="C13" s="10"/>
      <c r="D13" s="10"/>
      <c r="E13" s="31"/>
      <c r="F13" s="31"/>
      <c r="G13" s="31"/>
      <c r="H13" s="31"/>
      <c r="I13" s="9"/>
      <c r="J13" s="9"/>
      <c r="K13" s="9"/>
      <c r="Q13" s="102"/>
      <c r="R13" s="102"/>
      <c r="S13" s="105"/>
      <c r="T13" s="104"/>
      <c r="U13" s="104"/>
      <c r="V13" s="103"/>
      <c r="W13" s="102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46" ht="15" thickBot="1" x14ac:dyDescent="0.4">
      <c r="B14" s="30"/>
      <c r="C14" s="10"/>
      <c r="D14" s="10"/>
      <c r="E14" s="41" t="s">
        <v>23</v>
      </c>
      <c r="F14" s="31"/>
      <c r="G14" s="31"/>
      <c r="H14" s="31"/>
      <c r="I14" s="9"/>
      <c r="J14" s="9"/>
      <c r="K14" s="9"/>
      <c r="Q14" s="102"/>
      <c r="R14" s="102"/>
      <c r="S14" s="102"/>
      <c r="T14" s="103"/>
      <c r="U14" s="103"/>
      <c r="V14" s="103"/>
      <c r="W14" s="102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46" ht="15" thickBot="1" x14ac:dyDescent="0.4">
      <c r="B15" s="15" t="s">
        <v>30</v>
      </c>
      <c r="C15" s="121" t="str">
        <f>IF($AA$3=1,AA4,IF($AA$3=2,AA5,IF($AA$3=3,AA6,IF($AA$3=4,AA7,IF($AA$3=5,AA8,IF($AA$3=6,AA9,IF($AA$3=7,S10,IF($AA$3=8,S12,IF($AA$3=9,S13,S14)))))))))</f>
        <v>TBP PLUS 1300</v>
      </c>
      <c r="D15" s="122"/>
      <c r="E15" s="123" t="s">
        <v>173</v>
      </c>
      <c r="F15" s="124"/>
      <c r="G15" s="31"/>
      <c r="H15" s="31"/>
      <c r="I15" s="29"/>
      <c r="J15" s="29"/>
      <c r="K15" s="29"/>
    </row>
    <row r="16" spans="1:46" ht="15" thickBot="1" x14ac:dyDescent="0.4">
      <c r="B16" s="16" t="s">
        <v>10</v>
      </c>
      <c r="C16" s="125" t="str">
        <f>IF($Y$3=1,Y4,IF($Y$3=2,Y5,IF($Y$3=3,Y6)))</f>
        <v>Collectif Hygroréglable</v>
      </c>
      <c r="D16" s="126"/>
      <c r="E16" s="127" t="s">
        <v>31</v>
      </c>
      <c r="F16" s="128"/>
      <c r="G16" s="31"/>
      <c r="H16" s="31"/>
      <c r="I16" s="29"/>
      <c r="J16" s="29"/>
      <c r="K16" s="29"/>
      <c r="T16" s="7"/>
      <c r="U16" s="7"/>
      <c r="V16" s="7"/>
      <c r="X16" s="71"/>
      <c r="Y16" s="71"/>
      <c r="Z16" s="71"/>
    </row>
    <row r="17" spans="1:38" ht="15" thickBot="1" x14ac:dyDescent="0.4">
      <c r="B17" s="15" t="s">
        <v>28</v>
      </c>
      <c r="C17" s="43">
        <f>IF($AA$3=1,AB4,IF($AA$3=2,AB5,IF($AA$3=3,AB6,IF($AA$3=4,AB7,IF($AA$3=5,AB8,IF($AA$3=6,AB9,IF($AA$3=7,T10,IF($AA$3=8,T12,IF($AA$3=9,T13,T14)))))))))</f>
        <v>13.35</v>
      </c>
      <c r="D17" s="44" t="s">
        <v>29</v>
      </c>
      <c r="E17" s="47">
        <v>13.4</v>
      </c>
      <c r="F17" s="48" t="s">
        <v>29</v>
      </c>
      <c r="G17" s="31"/>
      <c r="H17" s="31"/>
      <c r="I17" s="29"/>
      <c r="J17" s="29"/>
      <c r="K17" s="29"/>
      <c r="T17" s="7"/>
      <c r="U17" s="7"/>
      <c r="V17" s="7"/>
      <c r="X17" s="71"/>
      <c r="Y17" s="71"/>
      <c r="Z17" s="71"/>
    </row>
    <row r="18" spans="1:38" ht="15" thickBot="1" x14ac:dyDescent="0.4">
      <c r="B18" s="16" t="s">
        <v>17</v>
      </c>
      <c r="C18" s="45">
        <f>IF($AA$3=1,AC4,IF($AA$3=2,AC5,IF($AA$3=3,AC6,IF($AA$3=4,AC7,IF($AA$3=5,AC8,IF($AA$3=6,AC9,IF($AA$3=7,U10,IF($AA$3=8,U12,IF($AA$3=9,U13,U14)))))))))</f>
        <v>1.17</v>
      </c>
      <c r="D18" s="46" t="s">
        <v>29</v>
      </c>
      <c r="E18" s="49">
        <v>1.2</v>
      </c>
      <c r="F18" s="50" t="s">
        <v>29</v>
      </c>
      <c r="G18" s="31"/>
      <c r="H18" s="31"/>
      <c r="I18" s="29"/>
      <c r="J18" s="29"/>
      <c r="K18" s="29"/>
      <c r="T18" s="7"/>
      <c r="U18" s="7"/>
      <c r="V18" s="7"/>
      <c r="X18" s="71"/>
      <c r="Y18" s="71"/>
      <c r="Z18" s="71"/>
    </row>
    <row r="19" spans="1:38" ht="15" thickBot="1" x14ac:dyDescent="0.4">
      <c r="B19" s="15" t="s">
        <v>18</v>
      </c>
      <c r="C19" s="43">
        <f>IF($AA$3=1,AD4,IF($AA$3=2,AD5,IF($AA$3=3,AD6,IF($AA$3=4,AD7,IF($AA$3=5,AD8,IF($AA$3=6,AD9,IF($AA$3=7,V10,IF($AA$3=8,V12,IF($AA$3=9,V13,V14)))))))))</f>
        <v>14.52</v>
      </c>
      <c r="D19" s="44" t="s">
        <v>29</v>
      </c>
      <c r="E19" s="47">
        <v>14.5</v>
      </c>
      <c r="F19" s="48" t="s">
        <v>29</v>
      </c>
      <c r="G19" s="31"/>
      <c r="H19" s="31"/>
      <c r="I19" s="29"/>
      <c r="J19" s="29"/>
      <c r="K19" s="29"/>
      <c r="T19" s="7"/>
      <c r="U19" s="7"/>
      <c r="V19" s="7"/>
      <c r="X19" s="71"/>
      <c r="Y19" s="71"/>
      <c r="Z19" s="71"/>
    </row>
    <row r="20" spans="1:38" s="6" customFormat="1" ht="15.75" customHeight="1" x14ac:dyDescent="0.35">
      <c r="A20"/>
      <c r="B20" s="33"/>
      <c r="C20" s="33"/>
      <c r="D20" s="33"/>
      <c r="E20" s="33"/>
      <c r="F20" s="33"/>
      <c r="G20" s="31"/>
      <c r="H20" s="31"/>
      <c r="I20" s="28"/>
      <c r="J20" s="28"/>
      <c r="K20" s="100"/>
      <c r="L20" s="5"/>
      <c r="M20" s="5"/>
      <c r="N20" s="5"/>
      <c r="O20" s="5"/>
      <c r="P20" s="5"/>
    </row>
    <row r="21" spans="1:38" s="6" customFormat="1" ht="15.75" customHeight="1" x14ac:dyDescent="0.35">
      <c r="A21"/>
      <c r="B21" s="33"/>
      <c r="C21" s="33"/>
      <c r="D21" s="33"/>
      <c r="E21" s="33"/>
      <c r="F21" s="33"/>
      <c r="G21" s="31"/>
      <c r="H21" s="31"/>
      <c r="I21" s="28"/>
      <c r="J21" s="28"/>
      <c r="K21" s="100"/>
      <c r="L21" s="5"/>
      <c r="M21" s="5"/>
      <c r="N21" s="5"/>
      <c r="O21" s="5"/>
      <c r="P21" s="5"/>
    </row>
    <row r="22" spans="1:38" x14ac:dyDescent="0.35">
      <c r="K22" s="99"/>
    </row>
    <row r="23" spans="1:38" ht="29.5" thickBot="1" x14ac:dyDescent="0.4">
      <c r="B23" s="12"/>
      <c r="C23" s="13" t="s">
        <v>19</v>
      </c>
      <c r="D23" s="13" t="s">
        <v>20</v>
      </c>
      <c r="E23" s="13" t="s">
        <v>21</v>
      </c>
      <c r="F23" s="13" t="s">
        <v>27</v>
      </c>
      <c r="G23" s="13" t="s">
        <v>72</v>
      </c>
      <c r="H23" s="14" t="s">
        <v>22</v>
      </c>
    </row>
    <row r="24" spans="1:38" ht="15" thickBot="1" x14ac:dyDescent="0.4">
      <c r="B24" s="15" t="s">
        <v>23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8">
        <v>1</v>
      </c>
    </row>
    <row r="25" spans="1:38" x14ac:dyDescent="0.35">
      <c r="B25" s="16" t="s">
        <v>24</v>
      </c>
      <c r="C25" s="19">
        <f>(IF($Y$9=101,$AF$4,IF($Y$9=102,$AF$5,IF($Y$9=103,$AF$6,IF($Y$9=104,$AF$7,IF($Y$9=105,$AF$8,IF($Y$9=106,$AF$9,IF($Y$9=107,$X$10,IF($Y$9=108,$X$12,IF($Y$9=109,$X$13,IF($Y$9=110,$X$14,IF($Y$9=201,$AG$4,IF($Y$9=202,$AG$5,IF($Y$9=203,$AG$6,IF($Y$9=204,$AG$7,IF($Y$9=205,$AG$8,IF($Y$9=206,$AG$9,IF($Y$9=207,$Y$10,IF($Y$9=208,$Y$12,IF($Y$9=209,$Y$13,IF($Y$9=210,$Y$14,IF($Y$9=301,$AH$4,IF($Y$9=302,$AH$5,IF($Y$9=303,$AH$6,IF($Y$9=304,$AH$7,IF($Y$9=305,$AH$8,IF($Y$9=306,$AH$9,IF($Y$9=307,$Z$10,IF($Y$9=308,$Z$12,IF($Y$9=309,$Z$13,$Z$14))))))))))))))))))))))))))))))</f>
        <v>1</v>
      </c>
      <c r="D25" s="19">
        <f>(IF($Y$9=101,$AF$4,IF($Y$9=102,$AF$5,IF($Y$9=103,$AF$6,IF($Y$9=104,$AF$7,IF($Y$9=105,$AF$8,IF($Y$9=106,$AF$9,IF($Y$9=107,$X$10,IF($Y$9=108,$X$12,IF($Y$9=109,$X$13,IF($Y$9=110,$X$14,IF($Y$9=201,$AG$4,IF($Y$9=202,$AG$5,IF($Y$9=203,$AG$6,IF($Y$9=204,$AG$7,IF($Y$9=205,$AG$8,IF($Y$9=206,$AG$9,IF($Y$9=207,$Y$10,IF($Y$9=208,$Y$12,IF($Y$9=209,$Y$13,IF($Y$9=210,$Y$14,IF($Y$9=301,$AH$4,IF($Y$9=302,$AH$5,IF($Y$9=303,$AH$6,IF($Y$9=304,$AH$7,IF($Y$9=305,$AH$8,IF($Y$9=306,$AH$9,IF($Y$9=307,$Z$10,IF($Y$9=308,$Z$12,IF($Y$9=309,$Z$13,$Z$14))))))))))))))))))))))))))))))</f>
        <v>1</v>
      </c>
      <c r="E25" s="19">
        <f>(IF($Y$9=101,$AI$4,IF($Y$9=102,$AI$5,IF($Y$9=103,$AI$6,IF($Y$9=104,$AI$7,IF($Y$9=105,$AI$8,IF($Y$9=106,$AI$9,IF($Y$9=107,$AA$10,IF($Y$9=108,$AA$12,IF($Y$9=109,$AA$13,IF($Y$9=110,$AA$14,IF($Y$9=201,$AJ$4,IF($Y$9=202,$AJ$5,IF($Y$9=203,$AJ$6,IF($Y$9=204,$AJ$7,IF($Y$9=205,$AJ$8,IF($Y$9=206,$AJ$9,IF($Y$9=207,$AB$10,IF($Y$9=208,$AB$12,IF($Y$9=209,$AB$13,IF($Y$9=210,$AB$14,IF($Y$9=301,$AK$4,IF($Y$9=302,$AK$5,IF($Y$9=303,$AK$6,IF($Y$9=304,$AK$7,IF($Y$9=305,$AK$8,IF($Y$9=306,$AK$9,IF($Y$9=307,$AC$10,IF($Y$9=308,$AC$12,IF($Y$9=309,$AC$13,$AC$14))))))))))))))))))))))))))))))</f>
        <v>1</v>
      </c>
      <c r="F25" s="19">
        <f>(IF($Y$9=101,$AL$4,IF($Y$9=102,$AL$5,IF($Y$9=103,$AL$6,IF($Y$9=104,$AL$7,IF($Y$9=105,$AL$8,IF($Y$9=106,$AL$9,IF($Y$9=107,$AD$10,IF($Y$9=108,$AD$12,IF($Y$9=109,$AD$13,IF($Y$9=110,$AD$14,IF($Y$9=201,$AM$4,IF($Y$9=202,$AM$5,IF($Y$9=203,$AM$6,IF($Y$9=204,$AM$7,IF($Y$9=205,$AM$8,IF($Y$9=206,$AM$9,IF($Y$9=207,$AE$10,IF($Y$9=208,$AE$12,IF($Y$9=209,$AE$13,IF($Y$9=210,$AE$14,IF($Y$9=301,$AN$4,IF($Y$9=302,$AN$5,IF($Y$9=303,$AN$6,IF($Y$9=304,$AN$7,IF($Y$9=305,$AN$8,IF($Y$9=306,$AN$9,IF($Y$9=307,$AF$10,IF($Y$9=308,$AF$12,IF($Y$9=309,$AF$13,$AF$14))))))))))))))))))))))))))))))</f>
        <v>1</v>
      </c>
      <c r="G25" s="19">
        <f>(IF($Y$9=101,$AO$4,IF($Y$9=102,$AO$5,IF($Y$9=103,$AO$6,IF($Y$9=104,$AO$7,IF($Y$9=105,$AO$8,IF($Y$9=106,$AO$9,IF($Y$9=107,$AD$10,IF($Y$9=108,$AD$12,IF($Y$9=109,$AD$13,IF($Y$9=110,$AD$14,IF($Y$9=201,$AP$4,IF($Y$9=202,$AP$5,IF($Y$9=203,$AP$6,IF($Y$9=204,$AP$7,IF($Y$9=205,$AP$8,IF($Y$9=206,$AP$9,IF($Y$9=207,$AE$10,IF($Y$9=208,$AE$12,IF($Y$9=209,$AE$13,IF($Y$9=210,$AE$14,IF($Y$9=301,$AQ$4,IF($Y$9=302,$AQ$5,IF($Y$9=303,$AQ$6,IF($Y$9=304,$AQ$7,IF($Y$9=305,$AQ$8,IF($Y$9=306,$AQ$9,IF($Y$9=307,$AF$10,IF($Y$9=308,$AF$12,IF($Y$9=309,$AF$13,$AF$14))))))))))))))))))))))))))))))</f>
        <v>1</v>
      </c>
      <c r="H25" s="20">
        <f>(IF($Y$9=101,$AR$4,IF($Y$9=102,$AR$5,IF($Y$9=103,$AR$6,IF($Y$9=104,$AR$7,IF($Y$9=105,$AR$8,IF($Y$9=106,$AR$9,IF($Y$9=107,$AG$10,IF($Y$9=108,$AG$12,IF($Y$9=109,$AG$13,IF($Y$9=110,$AG$14,IF($Y$9=201,$AS$4,IF($Y$9=202,$AS$5,IF($Y$9=203,$AS$6,IF($Y$9=204,$AS$7,IF($Y$9=205,$AS$8,IF($Y$9=206,$AS$9,IF($Y$9=207,$AH$10,IF($Y$9=208,$AH$12,IF($Y$9=209,$AH$13,IF($Y$9=210,$AH$14,IF($Y$9=301,$AT$4,IF($Y$9=302,$AT$5,IF($Y$9=303,$AT$6,IF($Y$9=304,$AT$7,IF($Y$9=305,$AT$8,IF($Y$9=306,$AT$9,IF($Y$9=307,$AI$10,IF($Y$9=308,$AI$12,IF($Y$9=309,$AI$13,$AI$14))))))))))))))))))))))))))))))</f>
        <v>1</v>
      </c>
    </row>
    <row r="27" spans="1:38" ht="26" x14ac:dyDescent="0.6">
      <c r="A27" s="25" t="s">
        <v>25</v>
      </c>
    </row>
    <row r="28" spans="1:38" ht="26" x14ac:dyDescent="0.6">
      <c r="A28" s="25"/>
    </row>
    <row r="29" spans="1:38" ht="15" thickBot="1" x14ac:dyDescent="0.4">
      <c r="A29" s="26"/>
      <c r="D29" s="119" t="s">
        <v>83</v>
      </c>
      <c r="E29" s="119"/>
      <c r="F29" s="119"/>
      <c r="G29" s="120"/>
      <c r="H29" s="21" t="s">
        <v>84</v>
      </c>
      <c r="I29" s="21" t="s">
        <v>85</v>
      </c>
      <c r="J29" s="118" t="s">
        <v>86</v>
      </c>
      <c r="K29" s="119"/>
      <c r="L29" s="119"/>
      <c r="M29" s="119"/>
      <c r="N29" s="119"/>
      <c r="O29" s="119"/>
      <c r="P29" s="119"/>
      <c r="Q29" s="120"/>
      <c r="R29" s="118" t="s">
        <v>87</v>
      </c>
      <c r="S29" s="119"/>
      <c r="T29" s="119"/>
      <c r="U29" s="119"/>
      <c r="V29" s="119"/>
    </row>
    <row r="30" spans="1:38" ht="44" thickBot="1" x14ac:dyDescent="0.4">
      <c r="A30" s="6"/>
      <c r="B30" s="21" t="s">
        <v>88</v>
      </c>
      <c r="C30" s="22" t="s">
        <v>26</v>
      </c>
      <c r="D30" s="93" t="s">
        <v>89</v>
      </c>
      <c r="E30" s="93" t="s">
        <v>90</v>
      </c>
      <c r="F30" s="93" t="s">
        <v>91</v>
      </c>
      <c r="G30" s="93" t="s">
        <v>158</v>
      </c>
      <c r="H30" s="93" t="s">
        <v>92</v>
      </c>
      <c r="I30" s="93" t="s">
        <v>93</v>
      </c>
      <c r="J30" s="93" t="s">
        <v>94</v>
      </c>
      <c r="K30" s="93" t="s">
        <v>95</v>
      </c>
      <c r="L30" s="93" t="s">
        <v>96</v>
      </c>
      <c r="M30" s="93" t="s">
        <v>97</v>
      </c>
      <c r="N30" s="93" t="s">
        <v>98</v>
      </c>
      <c r="O30" s="93" t="s">
        <v>99</v>
      </c>
      <c r="P30" s="93" t="s">
        <v>100</v>
      </c>
      <c r="Q30" s="93" t="s">
        <v>157</v>
      </c>
      <c r="R30" s="93" t="s">
        <v>101</v>
      </c>
      <c r="S30" s="93" t="s">
        <v>102</v>
      </c>
      <c r="T30" s="93" t="s">
        <v>103</v>
      </c>
      <c r="U30" s="93" t="s">
        <v>104</v>
      </c>
      <c r="V30" s="93" t="s">
        <v>156</v>
      </c>
      <c r="W30" s="93" t="s">
        <v>105</v>
      </c>
      <c r="X30" s="94" t="s">
        <v>106</v>
      </c>
    </row>
    <row r="31" spans="1:38" ht="15" thickBot="1" x14ac:dyDescent="0.4">
      <c r="B31" s="23" t="s">
        <v>107</v>
      </c>
      <c r="C31" s="24" t="s">
        <v>108</v>
      </c>
      <c r="D31" s="66">
        <f>D73*$C$25</f>
        <v>0.17276898581161601</v>
      </c>
      <c r="E31" s="66">
        <f t="shared" ref="E31:F46" si="0">E73*$C$25</f>
        <v>1.0202859144848946E-3</v>
      </c>
      <c r="F31" s="66">
        <f t="shared" si="0"/>
        <v>9.7650535036505788E-3</v>
      </c>
      <c r="G31" s="66">
        <f>SUM(D31:F31)</f>
        <v>0.18355432522975149</v>
      </c>
      <c r="H31" s="66">
        <f t="shared" ref="H31:H52" si="1">H73*$D$25</f>
        <v>9.3477709058554614E-4</v>
      </c>
      <c r="I31" s="66">
        <f t="shared" ref="I31:I52" si="2">I73*$E$25</f>
        <v>6.2513393101033118E-3</v>
      </c>
      <c r="J31" s="66">
        <f t="shared" ref="J31:J52" si="3">J73*$F$25</f>
        <v>0</v>
      </c>
      <c r="K31" s="66">
        <f>K73*$G$25</f>
        <v>8.7038645256236571E-2</v>
      </c>
      <c r="L31" s="66">
        <f>L73*$G$25</f>
        <v>0</v>
      </c>
      <c r="M31" s="66">
        <f>M73*$G$25</f>
        <v>0</v>
      </c>
      <c r="N31" s="66">
        <f>N73*$G$25</f>
        <v>0</v>
      </c>
      <c r="O31" s="66">
        <f>O73*$F$25</f>
        <v>0.60760786891567098</v>
      </c>
      <c r="P31" s="66">
        <f t="shared" ref="P31" si="4">P73*$F$25</f>
        <v>0</v>
      </c>
      <c r="Q31" s="66">
        <f>SUM(J31:P31)</f>
        <v>0.69464651417190759</v>
      </c>
      <c r="R31" s="66">
        <f>R73*$H$25</f>
        <v>0</v>
      </c>
      <c r="S31" s="66">
        <f t="shared" ref="S31:T31" si="5">S73*$H$25</f>
        <v>9.2572176280460291E-4</v>
      </c>
      <c r="T31" s="66">
        <f t="shared" si="5"/>
        <v>5.0276354170909936E-3</v>
      </c>
      <c r="U31" s="66">
        <f>U73*$H$25</f>
        <v>3.0573014290877238E-2</v>
      </c>
      <c r="V31" s="67">
        <f>SUM(R31:U31)</f>
        <v>3.6526371470772832E-2</v>
      </c>
      <c r="W31" s="67">
        <f>G31+H31+I31+Q31+V31</f>
        <v>0.92191332727312081</v>
      </c>
      <c r="X31" s="67">
        <f t="shared" ref="X31:X52" si="6">X73*$H$25</f>
        <v>-2.6164169965641301E-2</v>
      </c>
      <c r="AJ31" s="6"/>
      <c r="AK31" s="6"/>
      <c r="AL31" s="6"/>
    </row>
    <row r="32" spans="1:38" ht="15" thickBot="1" x14ac:dyDescent="0.4">
      <c r="B32" s="23" t="s">
        <v>109</v>
      </c>
      <c r="C32" s="24" t="s">
        <v>108</v>
      </c>
      <c r="D32" s="68">
        <f t="shared" ref="D32:F47" si="7">D74*$C$25</f>
        <v>0.17733926135625463</v>
      </c>
      <c r="E32" s="68">
        <f t="shared" si="7"/>
        <v>1.0202802009818799E-3</v>
      </c>
      <c r="F32" s="68">
        <f t="shared" si="0"/>
        <v>7.4568402215601463E-3</v>
      </c>
      <c r="G32" s="68">
        <f t="shared" ref="G32:G70" si="8">SUM(D32:F32)</f>
        <v>0.18581638177879667</v>
      </c>
      <c r="H32" s="68">
        <f t="shared" si="1"/>
        <v>9.3477185592372321E-4</v>
      </c>
      <c r="I32" s="68">
        <f t="shared" si="2"/>
        <v>2.5657233595116607E-3</v>
      </c>
      <c r="J32" s="68">
        <f t="shared" si="3"/>
        <v>0</v>
      </c>
      <c r="K32" s="68">
        <f t="shared" ref="K32:N47" si="9">K74*$G$25</f>
        <v>8.6443638101276782E-2</v>
      </c>
      <c r="L32" s="68">
        <f t="shared" si="9"/>
        <v>0</v>
      </c>
      <c r="M32" s="68">
        <f t="shared" si="9"/>
        <v>0</v>
      </c>
      <c r="N32" s="68">
        <f t="shared" si="9"/>
        <v>0</v>
      </c>
      <c r="O32" s="68">
        <f t="shared" ref="O32:P47" si="10">O74*$F$25</f>
        <v>0.5736303088713437</v>
      </c>
      <c r="P32" s="68">
        <f t="shared" si="10"/>
        <v>0</v>
      </c>
      <c r="Q32" s="69">
        <f t="shared" ref="Q32:Q70" si="11">SUM(J32:P32)</f>
        <v>0.66007394697262045</v>
      </c>
      <c r="R32" s="69">
        <f t="shared" ref="R32:U47" si="12">R74*$H$25</f>
        <v>0</v>
      </c>
      <c r="S32" s="69">
        <f t="shared" si="12"/>
        <v>9.2571201117806691E-4</v>
      </c>
      <c r="T32" s="69">
        <f t="shared" si="12"/>
        <v>4.8573580187419056E-3</v>
      </c>
      <c r="U32" s="69">
        <f t="shared" si="12"/>
        <v>1.4192640856078593E-2</v>
      </c>
      <c r="V32" s="69">
        <f t="shared" ref="V32:V70" si="13">SUM(R32:U32)</f>
        <v>1.9975710885998567E-2</v>
      </c>
      <c r="W32" s="69">
        <f t="shared" ref="W32:W70" si="14">G32+H32+I32+Q32+V32</f>
        <v>0.86936653485285109</v>
      </c>
      <c r="X32" s="69">
        <f t="shared" si="6"/>
        <v>-2.8523467792007613E-2</v>
      </c>
    </row>
    <row r="33" spans="2:24" ht="15" thickBot="1" x14ac:dyDescent="0.4">
      <c r="B33" s="23" t="s">
        <v>110</v>
      </c>
      <c r="C33" s="24" t="s">
        <v>108</v>
      </c>
      <c r="D33" s="66">
        <f t="shared" si="7"/>
        <v>-4.5716002154454517E-3</v>
      </c>
      <c r="E33" s="66">
        <f t="shared" si="7"/>
        <v>4.1716517444861182E-9</v>
      </c>
      <c r="F33" s="66">
        <f t="shared" si="0"/>
        <v>2.3082106107412603E-3</v>
      </c>
      <c r="G33" s="66">
        <f t="shared" si="8"/>
        <v>-2.2633854330524469E-3</v>
      </c>
      <c r="H33" s="66">
        <f t="shared" si="1"/>
        <v>3.8220310848999629E-9</v>
      </c>
      <c r="I33" s="66">
        <f t="shared" si="2"/>
        <v>3.6856158669753866E-3</v>
      </c>
      <c r="J33" s="66">
        <f t="shared" si="3"/>
        <v>0</v>
      </c>
      <c r="K33" s="66">
        <f t="shared" si="9"/>
        <v>5.9482551021696882E-4</v>
      </c>
      <c r="L33" s="66">
        <f t="shared" si="9"/>
        <v>0</v>
      </c>
      <c r="M33" s="66">
        <f t="shared" si="9"/>
        <v>0</v>
      </c>
      <c r="N33" s="66">
        <f t="shared" si="9"/>
        <v>0</v>
      </c>
      <c r="O33" s="66">
        <f t="shared" si="10"/>
        <v>3.3977560044327185E-2</v>
      </c>
      <c r="P33" s="66">
        <f t="shared" si="10"/>
        <v>0</v>
      </c>
      <c r="Q33" s="67">
        <f t="shared" si="11"/>
        <v>3.4572385554544151E-2</v>
      </c>
      <c r="R33" s="67">
        <f t="shared" si="12"/>
        <v>0</v>
      </c>
      <c r="S33" s="67">
        <f t="shared" si="12"/>
        <v>7.120043473399664E-9</v>
      </c>
      <c r="T33" s="67">
        <f t="shared" si="12"/>
        <v>1.7027739834908924E-4</v>
      </c>
      <c r="U33" s="67">
        <f t="shared" si="12"/>
        <v>1.6380373354921832E-2</v>
      </c>
      <c r="V33" s="67">
        <f t="shared" si="13"/>
        <v>1.6550657873314393E-2</v>
      </c>
      <c r="W33" s="67">
        <f t="shared" si="14"/>
        <v>5.2545277683812563E-2</v>
      </c>
      <c r="X33" s="67">
        <f t="shared" si="6"/>
        <v>2.3592978263663081E-3</v>
      </c>
    </row>
    <row r="34" spans="2:24" ht="15" thickBot="1" x14ac:dyDescent="0.4">
      <c r="B34" s="23" t="s">
        <v>111</v>
      </c>
      <c r="C34" s="24" t="s">
        <v>108</v>
      </c>
      <c r="D34" s="68">
        <f t="shared" si="7"/>
        <v>1.3246708068309622E-6</v>
      </c>
      <c r="E34" s="68">
        <f t="shared" si="7"/>
        <v>1.5418512702532394E-9</v>
      </c>
      <c r="F34" s="68">
        <f t="shared" si="0"/>
        <v>2.6713491713718481E-9</v>
      </c>
      <c r="G34" s="68">
        <f t="shared" si="8"/>
        <v>1.3288840072725873E-6</v>
      </c>
      <c r="H34" s="68">
        <f t="shared" si="1"/>
        <v>1.4126307381697075E-9</v>
      </c>
      <c r="I34" s="68">
        <f t="shared" si="2"/>
        <v>8.3616263238513613E-11</v>
      </c>
      <c r="J34" s="68">
        <f t="shared" si="3"/>
        <v>0</v>
      </c>
      <c r="K34" s="68">
        <f t="shared" si="9"/>
        <v>1.8164474280943241E-7</v>
      </c>
      <c r="L34" s="68">
        <f t="shared" si="9"/>
        <v>0</v>
      </c>
      <c r="M34" s="68">
        <f t="shared" si="9"/>
        <v>0</v>
      </c>
      <c r="N34" s="68">
        <f t="shared" si="9"/>
        <v>0</v>
      </c>
      <c r="O34" s="68">
        <f t="shared" si="10"/>
        <v>0</v>
      </c>
      <c r="P34" s="68">
        <f t="shared" si="10"/>
        <v>0</v>
      </c>
      <c r="Q34" s="68">
        <f t="shared" si="11"/>
        <v>1.8164474280943241E-7</v>
      </c>
      <c r="R34" s="68">
        <f t="shared" si="12"/>
        <v>0</v>
      </c>
      <c r="S34" s="68">
        <f t="shared" si="12"/>
        <v>2.6315830625674318E-9</v>
      </c>
      <c r="T34" s="68">
        <f t="shared" si="12"/>
        <v>0</v>
      </c>
      <c r="U34" s="68">
        <f t="shared" si="12"/>
        <v>7.9876824419791345E-11</v>
      </c>
      <c r="V34" s="68">
        <f t="shared" si="13"/>
        <v>2.7114598869872231E-9</v>
      </c>
      <c r="W34" s="68">
        <f t="shared" si="14"/>
        <v>1.5147364569704151E-6</v>
      </c>
      <c r="X34" s="68">
        <f t="shared" si="6"/>
        <v>0</v>
      </c>
    </row>
    <row r="35" spans="2:24" ht="15" thickBot="1" x14ac:dyDescent="0.4">
      <c r="B35" s="23" t="s">
        <v>112</v>
      </c>
      <c r="C35" s="24" t="s">
        <v>113</v>
      </c>
      <c r="D35" s="66">
        <f t="shared" si="7"/>
        <v>1.0374677967034318E-8</v>
      </c>
      <c r="E35" s="66">
        <f t="shared" si="7"/>
        <v>1.2376354001269886E-11</v>
      </c>
      <c r="F35" s="66">
        <f t="shared" si="0"/>
        <v>3.2381873145286587E-10</v>
      </c>
      <c r="G35" s="66">
        <f t="shared" si="8"/>
        <v>1.0710873052488455E-8</v>
      </c>
      <c r="H35" s="66">
        <f t="shared" si="1"/>
        <v>1.1339108009939236E-11</v>
      </c>
      <c r="I35" s="66">
        <f t="shared" si="2"/>
        <v>3.8659893951538734E-11</v>
      </c>
      <c r="J35" s="66">
        <f t="shared" si="3"/>
        <v>0</v>
      </c>
      <c r="K35" s="66">
        <f t="shared" si="9"/>
        <v>8.1210858158464028E-9</v>
      </c>
      <c r="L35" s="66">
        <f t="shared" si="9"/>
        <v>0</v>
      </c>
      <c r="M35" s="66">
        <f t="shared" si="9"/>
        <v>0</v>
      </c>
      <c r="N35" s="66">
        <f t="shared" si="9"/>
        <v>0</v>
      </c>
      <c r="O35" s="66">
        <f t="shared" si="10"/>
        <v>6.7349177944603051E-9</v>
      </c>
      <c r="P35" s="66">
        <f t="shared" si="10"/>
        <v>0</v>
      </c>
      <c r="Q35" s="66">
        <f t="shared" si="11"/>
        <v>1.4856003610306709E-8</v>
      </c>
      <c r="R35" s="66">
        <f t="shared" si="12"/>
        <v>0</v>
      </c>
      <c r="S35" s="66">
        <f t="shared" si="12"/>
        <v>1.9214294657301106E-11</v>
      </c>
      <c r="T35" s="66">
        <f t="shared" si="12"/>
        <v>4.3481189006731659E-10</v>
      </c>
      <c r="U35" s="66">
        <f t="shared" si="12"/>
        <v>8.5276186293112026E-10</v>
      </c>
      <c r="V35" s="66">
        <f t="shared" si="13"/>
        <v>1.3067880476557379E-9</v>
      </c>
      <c r="W35" s="66">
        <f t="shared" si="14"/>
        <v>2.6923663712412378E-8</v>
      </c>
      <c r="X35" s="66">
        <f t="shared" si="6"/>
        <v>-1.5512582631243188E-9</v>
      </c>
    </row>
    <row r="36" spans="2:24" ht="15" thickBot="1" x14ac:dyDescent="0.4">
      <c r="B36" s="23" t="s">
        <v>114</v>
      </c>
      <c r="C36" s="24" t="s">
        <v>115</v>
      </c>
      <c r="D36" s="68">
        <f t="shared" si="7"/>
        <v>8.5749655204048474E-4</v>
      </c>
      <c r="E36" s="68">
        <f t="shared" si="7"/>
        <v>1.6272523745153493E-6</v>
      </c>
      <c r="F36" s="68">
        <f t="shared" si="0"/>
        <v>3.9977183050607495E-5</v>
      </c>
      <c r="G36" s="68">
        <f t="shared" si="8"/>
        <v>8.9910098746560755E-4</v>
      </c>
      <c r="H36" s="68">
        <f t="shared" si="1"/>
        <v>1.4908744879280602E-6</v>
      </c>
      <c r="I36" s="68">
        <f t="shared" si="2"/>
        <v>7.4762334953558086E-6</v>
      </c>
      <c r="J36" s="68">
        <f t="shared" si="3"/>
        <v>0</v>
      </c>
      <c r="K36" s="68">
        <f t="shared" si="9"/>
        <v>4.1002230684245049E-4</v>
      </c>
      <c r="L36" s="68">
        <f t="shared" si="9"/>
        <v>0</v>
      </c>
      <c r="M36" s="68">
        <f t="shared" si="9"/>
        <v>0</v>
      </c>
      <c r="N36" s="68">
        <f t="shared" si="9"/>
        <v>0</v>
      </c>
      <c r="O36" s="68">
        <f t="shared" si="10"/>
        <v>2.8425882346657435E-3</v>
      </c>
      <c r="P36" s="68">
        <f t="shared" si="10"/>
        <v>0</v>
      </c>
      <c r="Q36" s="68">
        <f t="shared" si="11"/>
        <v>3.2526105415081942E-3</v>
      </c>
      <c r="R36" s="68">
        <f t="shared" si="12"/>
        <v>0</v>
      </c>
      <c r="S36" s="68">
        <f t="shared" si="12"/>
        <v>2.0774147514416155E-6</v>
      </c>
      <c r="T36" s="68">
        <f t="shared" si="12"/>
        <v>4.9166207360964611E-5</v>
      </c>
      <c r="U36" s="68">
        <f t="shared" si="12"/>
        <v>1.0806065412116131E-4</v>
      </c>
      <c r="V36" s="68">
        <f t="shared" si="13"/>
        <v>1.5930427623356752E-4</v>
      </c>
      <c r="W36" s="68">
        <f t="shared" si="14"/>
        <v>4.3199829131906524E-3</v>
      </c>
      <c r="X36" s="68">
        <f t="shared" si="6"/>
        <v>-4.2532007657228603E-4</v>
      </c>
    </row>
    <row r="37" spans="2:24" ht="15" thickBot="1" x14ac:dyDescent="0.4">
      <c r="B37" s="23" t="s">
        <v>116</v>
      </c>
      <c r="C37" s="24" t="s">
        <v>117</v>
      </c>
      <c r="D37" s="66">
        <f t="shared" si="7"/>
        <v>2.2337689554196056E-6</v>
      </c>
      <c r="E37" s="66">
        <f t="shared" si="7"/>
        <v>3.8242569949318578E-9</v>
      </c>
      <c r="F37" s="66">
        <f t="shared" si="0"/>
        <v>2.6440150487690455E-8</v>
      </c>
      <c r="G37" s="66">
        <f t="shared" si="8"/>
        <v>2.2640333629022277E-6</v>
      </c>
      <c r="H37" s="66">
        <f t="shared" si="1"/>
        <v>3.5037510335312504E-9</v>
      </c>
      <c r="I37" s="66">
        <f t="shared" si="2"/>
        <v>3.9120088427766842E-8</v>
      </c>
      <c r="J37" s="66">
        <f t="shared" si="3"/>
        <v>0</v>
      </c>
      <c r="K37" s="66">
        <f t="shared" si="9"/>
        <v>2.1315802444018404E-6</v>
      </c>
      <c r="L37" s="66">
        <f t="shared" si="9"/>
        <v>0</v>
      </c>
      <c r="M37" s="66">
        <f t="shared" si="9"/>
        <v>0</v>
      </c>
      <c r="N37" s="66">
        <f t="shared" si="9"/>
        <v>0</v>
      </c>
      <c r="O37" s="66">
        <f t="shared" si="10"/>
        <v>1.9023118741819255E-5</v>
      </c>
      <c r="P37" s="66">
        <f t="shared" si="10"/>
        <v>0</v>
      </c>
      <c r="Q37" s="66">
        <f t="shared" si="11"/>
        <v>2.1154698986221095E-5</v>
      </c>
      <c r="R37" s="66">
        <f t="shared" si="12"/>
        <v>0</v>
      </c>
      <c r="S37" s="66">
        <f t="shared" si="12"/>
        <v>3.9456360183516686E-9</v>
      </c>
      <c r="T37" s="66">
        <f t="shared" si="12"/>
        <v>1.2194537470267741E-7</v>
      </c>
      <c r="U37" s="66">
        <f t="shared" si="12"/>
        <v>1.4782425057967652E-7</v>
      </c>
      <c r="V37" s="66">
        <f t="shared" si="13"/>
        <v>2.737152613007056E-7</v>
      </c>
      <c r="W37" s="66">
        <f t="shared" si="14"/>
        <v>2.3735071449885324E-5</v>
      </c>
      <c r="X37" s="66">
        <f t="shared" si="6"/>
        <v>-7.9350543410406982E-5</v>
      </c>
    </row>
    <row r="38" spans="2:24" ht="15" thickBot="1" x14ac:dyDescent="0.4">
      <c r="B38" s="23" t="s">
        <v>118</v>
      </c>
      <c r="C38" s="24" t="s">
        <v>119</v>
      </c>
      <c r="D38" s="68">
        <f t="shared" si="7"/>
        <v>1.1112616928374821E-4</v>
      </c>
      <c r="E38" s="68">
        <f t="shared" si="7"/>
        <v>2.9940659163306626E-7</v>
      </c>
      <c r="F38" s="68">
        <f t="shared" si="0"/>
        <v>4.8531407044640966E-6</v>
      </c>
      <c r="G38" s="68">
        <f t="shared" si="8"/>
        <v>1.1627871657984537E-4</v>
      </c>
      <c r="H38" s="68">
        <f t="shared" si="1"/>
        <v>2.7431371800344119E-7</v>
      </c>
      <c r="I38" s="68">
        <f t="shared" si="2"/>
        <v>3.4268497400907574E-6</v>
      </c>
      <c r="J38" s="68">
        <f t="shared" si="3"/>
        <v>0</v>
      </c>
      <c r="K38" s="68">
        <f t="shared" si="9"/>
        <v>6.4306896022166718E-5</v>
      </c>
      <c r="L38" s="68">
        <f t="shared" si="9"/>
        <v>0</v>
      </c>
      <c r="M38" s="68">
        <f t="shared" si="9"/>
        <v>0</v>
      </c>
      <c r="N38" s="68">
        <f t="shared" si="9"/>
        <v>0</v>
      </c>
      <c r="O38" s="68">
        <f t="shared" si="10"/>
        <v>3.9176033667605309E-4</v>
      </c>
      <c r="P38" s="68">
        <f t="shared" si="10"/>
        <v>0</v>
      </c>
      <c r="Q38" s="68">
        <f t="shared" si="11"/>
        <v>4.5606723269821979E-4</v>
      </c>
      <c r="R38" s="68">
        <f t="shared" si="12"/>
        <v>0</v>
      </c>
      <c r="S38" s="68">
        <f t="shared" si="12"/>
        <v>4.2488126406434158E-7</v>
      </c>
      <c r="T38" s="68">
        <f t="shared" si="12"/>
        <v>2.6794760114844695E-5</v>
      </c>
      <c r="U38" s="68">
        <f t="shared" si="12"/>
        <v>4.2124582494554895E-5</v>
      </c>
      <c r="V38" s="68">
        <f t="shared" si="13"/>
        <v>6.9344223873463935E-5</v>
      </c>
      <c r="W38" s="68">
        <f t="shared" si="14"/>
        <v>6.4539133660962335E-4</v>
      </c>
      <c r="X38" s="68">
        <f t="shared" si="6"/>
        <v>-5.9610942009282983E-5</v>
      </c>
    </row>
    <row r="39" spans="2:24" ht="15" thickBot="1" x14ac:dyDescent="0.4">
      <c r="B39" s="23" t="s">
        <v>120</v>
      </c>
      <c r="C39" s="24" t="s">
        <v>121</v>
      </c>
      <c r="D39" s="66">
        <f t="shared" si="7"/>
        <v>1.2131914545589003E-3</v>
      </c>
      <c r="E39" s="66">
        <f t="shared" si="7"/>
        <v>3.285552725190357E-6</v>
      </c>
      <c r="F39" s="66">
        <f t="shared" si="0"/>
        <v>5.9943495083107294E-5</v>
      </c>
      <c r="G39" s="66">
        <f t="shared" si="8"/>
        <v>1.2764205023671979E-3</v>
      </c>
      <c r="H39" s="66">
        <f t="shared" si="1"/>
        <v>3.0101948618681303E-6</v>
      </c>
      <c r="I39" s="66">
        <f t="shared" si="2"/>
        <v>2.3723158280573509E-5</v>
      </c>
      <c r="J39" s="66">
        <f t="shared" si="3"/>
        <v>0</v>
      </c>
      <c r="K39" s="66">
        <f t="shared" si="9"/>
        <v>7.0530818382490449E-4</v>
      </c>
      <c r="L39" s="66">
        <f t="shared" si="9"/>
        <v>0</v>
      </c>
      <c r="M39" s="66">
        <f t="shared" si="9"/>
        <v>0</v>
      </c>
      <c r="N39" s="66">
        <f t="shared" si="9"/>
        <v>0</v>
      </c>
      <c r="O39" s="66">
        <f t="shared" si="10"/>
        <v>6.5441016321131753E-3</v>
      </c>
      <c r="P39" s="66">
        <f t="shared" si="10"/>
        <v>0</v>
      </c>
      <c r="Q39" s="66">
        <f t="shared" si="11"/>
        <v>7.2494098159380793E-3</v>
      </c>
      <c r="R39" s="66">
        <f t="shared" si="12"/>
        <v>0</v>
      </c>
      <c r="S39" s="66">
        <f t="shared" si="12"/>
        <v>4.6609561712930872E-6</v>
      </c>
      <c r="T39" s="66">
        <f t="shared" si="12"/>
        <v>4.3859496569049289E-5</v>
      </c>
      <c r="U39" s="66">
        <f t="shared" si="12"/>
        <v>2.2547174188088285E-4</v>
      </c>
      <c r="V39" s="66">
        <f t="shared" si="13"/>
        <v>2.7399219462122525E-4</v>
      </c>
      <c r="W39" s="66">
        <f t="shared" si="14"/>
        <v>8.8265558660689455E-3</v>
      </c>
      <c r="X39" s="66">
        <f t="shared" si="6"/>
        <v>-7.4113376205326689E-4</v>
      </c>
    </row>
    <row r="40" spans="2:24" ht="15" thickBot="1" x14ac:dyDescent="0.4">
      <c r="B40" s="23" t="s">
        <v>122</v>
      </c>
      <c r="C40" s="24" t="s">
        <v>123</v>
      </c>
      <c r="D40" s="68">
        <f t="shared" si="7"/>
        <v>4.2225129446882032E-4</v>
      </c>
      <c r="E40" s="68">
        <f t="shared" si="7"/>
        <v>1.0553679489910375E-6</v>
      </c>
      <c r="F40" s="68">
        <f t="shared" si="0"/>
        <v>1.6933637777174923E-5</v>
      </c>
      <c r="G40" s="68">
        <f t="shared" si="8"/>
        <v>4.4024030019498627E-4</v>
      </c>
      <c r="H40" s="68">
        <f t="shared" si="1"/>
        <v>9.6691894580661954E-7</v>
      </c>
      <c r="I40" s="68">
        <f t="shared" si="2"/>
        <v>5.4513219240036187E-6</v>
      </c>
      <c r="J40" s="68">
        <f t="shared" si="3"/>
        <v>0</v>
      </c>
      <c r="K40" s="68">
        <f t="shared" si="9"/>
        <v>2.1585179059395307E-4</v>
      </c>
      <c r="L40" s="68">
        <f t="shared" si="9"/>
        <v>0</v>
      </c>
      <c r="M40" s="68">
        <f t="shared" si="9"/>
        <v>0</v>
      </c>
      <c r="N40" s="68">
        <f t="shared" si="9"/>
        <v>0</v>
      </c>
      <c r="O40" s="68">
        <f t="shared" si="10"/>
        <v>1.1468673766835099E-3</v>
      </c>
      <c r="P40" s="68">
        <f t="shared" si="10"/>
        <v>0</v>
      </c>
      <c r="Q40" s="68">
        <f t="shared" si="11"/>
        <v>1.362719167277463E-3</v>
      </c>
      <c r="R40" s="68">
        <f t="shared" si="12"/>
        <v>0</v>
      </c>
      <c r="S40" s="68">
        <f t="shared" si="12"/>
        <v>1.3970916780771662E-6</v>
      </c>
      <c r="T40" s="68">
        <f t="shared" si="12"/>
        <v>1.3917866061630544E-5</v>
      </c>
      <c r="U40" s="68">
        <f t="shared" si="12"/>
        <v>5.2604907514709803E-5</v>
      </c>
      <c r="V40" s="68">
        <f t="shared" si="13"/>
        <v>6.7919865254417511E-5</v>
      </c>
      <c r="W40" s="68">
        <f t="shared" si="14"/>
        <v>1.8772975735966769E-3</v>
      </c>
      <c r="X40" s="68">
        <f t="shared" si="6"/>
        <v>-1.9086406061909073E-4</v>
      </c>
    </row>
    <row r="41" spans="2:24" ht="15" thickBot="1" x14ac:dyDescent="0.4">
      <c r="B41" s="23" t="s">
        <v>124</v>
      </c>
      <c r="C41" s="24" t="s">
        <v>125</v>
      </c>
      <c r="D41" s="66">
        <f t="shared" si="7"/>
        <v>2.6497265590480415E-5</v>
      </c>
      <c r="E41" s="66">
        <f t="shared" si="7"/>
        <v>3.6381902911204856E-10</v>
      </c>
      <c r="F41" s="66">
        <f t="shared" si="0"/>
        <v>1.6369249704229087E-9</v>
      </c>
      <c r="G41" s="66">
        <f t="shared" si="8"/>
        <v>2.6499266334479951E-5</v>
      </c>
      <c r="H41" s="66">
        <f t="shared" si="1"/>
        <v>3.333278336050712E-10</v>
      </c>
      <c r="I41" s="66">
        <f t="shared" si="2"/>
        <v>1.3229127279934229E-10</v>
      </c>
      <c r="J41" s="66">
        <f t="shared" si="3"/>
        <v>0</v>
      </c>
      <c r="K41" s="66">
        <f t="shared" si="9"/>
        <v>9.6592271249016771E-6</v>
      </c>
      <c r="L41" s="66">
        <f t="shared" si="9"/>
        <v>0</v>
      </c>
      <c r="M41" s="66">
        <f t="shared" si="9"/>
        <v>0</v>
      </c>
      <c r="N41" s="66">
        <f t="shared" si="9"/>
        <v>0</v>
      </c>
      <c r="O41" s="66">
        <f t="shared" si="10"/>
        <v>6.8411223095957551E-7</v>
      </c>
      <c r="P41" s="66">
        <f t="shared" si="10"/>
        <v>0</v>
      </c>
      <c r="Q41" s="66">
        <f t="shared" si="11"/>
        <v>1.0343339355861253E-5</v>
      </c>
      <c r="R41" s="66">
        <f t="shared" si="12"/>
        <v>0</v>
      </c>
      <c r="S41" s="66">
        <f t="shared" si="12"/>
        <v>1.4416895403384544E-9</v>
      </c>
      <c r="T41" s="66">
        <f t="shared" si="12"/>
        <v>1.485151344355362E-8</v>
      </c>
      <c r="U41" s="66">
        <f t="shared" si="12"/>
        <v>1.7642046596775556E-8</v>
      </c>
      <c r="V41" s="66">
        <f t="shared" si="13"/>
        <v>3.393524958066763E-8</v>
      </c>
      <c r="W41" s="66">
        <f t="shared" si="14"/>
        <v>3.6877006559028277E-5</v>
      </c>
      <c r="X41" s="66">
        <f t="shared" si="6"/>
        <v>-2.2133961653781064E-5</v>
      </c>
    </row>
    <row r="42" spans="2:24" ht="15" thickBot="1" x14ac:dyDescent="0.4">
      <c r="B42" s="23" t="s">
        <v>126</v>
      </c>
      <c r="C42" s="24" t="s">
        <v>37</v>
      </c>
      <c r="D42" s="68">
        <f t="shared" si="7"/>
        <v>9.0463260230247329</v>
      </c>
      <c r="E42" s="68">
        <f t="shared" si="7"/>
        <v>1.8167907194741321E-2</v>
      </c>
      <c r="F42" s="68">
        <f t="shared" si="0"/>
        <v>0.16893268103985595</v>
      </c>
      <c r="G42" s="68">
        <f t="shared" si="8"/>
        <v>9.2334266112593291</v>
      </c>
      <c r="H42" s="68">
        <f t="shared" si="1"/>
        <v>1.6645278728661641E-2</v>
      </c>
      <c r="I42" s="68">
        <f t="shared" si="2"/>
        <v>2.7490311345593627E-2</v>
      </c>
      <c r="J42" s="68">
        <f t="shared" si="3"/>
        <v>0</v>
      </c>
      <c r="K42" s="68">
        <f t="shared" si="9"/>
        <v>2.0615324999509506</v>
      </c>
      <c r="L42" s="68">
        <f t="shared" si="9"/>
        <v>0</v>
      </c>
      <c r="M42" s="68">
        <f t="shared" si="9"/>
        <v>0</v>
      </c>
      <c r="N42" s="68">
        <f t="shared" si="9"/>
        <v>0</v>
      </c>
      <c r="O42" s="68">
        <f t="shared" si="10"/>
        <v>79.724737845512252</v>
      </c>
      <c r="P42" s="68">
        <f t="shared" si="10"/>
        <v>0</v>
      </c>
      <c r="Q42" s="68">
        <f t="shared" si="11"/>
        <v>81.786270345463208</v>
      </c>
      <c r="R42" s="68">
        <f t="shared" si="12"/>
        <v>0</v>
      </c>
      <c r="S42" s="68">
        <f t="shared" si="12"/>
        <v>1.9504609169269188E-2</v>
      </c>
      <c r="T42" s="68">
        <f t="shared" si="12"/>
        <v>6.7200596931938167E-2</v>
      </c>
      <c r="U42" s="68">
        <f t="shared" si="12"/>
        <v>0.2398832113262373</v>
      </c>
      <c r="V42" s="68">
        <f t="shared" si="13"/>
        <v>0.32658841742744465</v>
      </c>
      <c r="W42" s="68">
        <f t="shared" si="14"/>
        <v>91.390420964224234</v>
      </c>
      <c r="X42" s="68">
        <f t="shared" si="6"/>
        <v>3.6829183045196294E-3</v>
      </c>
    </row>
    <row r="43" spans="2:24" ht="15" thickBot="1" x14ac:dyDescent="0.4">
      <c r="B43" s="23" t="s">
        <v>127</v>
      </c>
      <c r="C43" s="24" t="s">
        <v>128</v>
      </c>
      <c r="D43" s="66">
        <f t="shared" si="7"/>
        <v>6.8796701162180784E-2</v>
      </c>
      <c r="E43" s="66">
        <f t="shared" si="7"/>
        <v>3.675613672677349E-5</v>
      </c>
      <c r="F43" s="66">
        <f t="shared" si="0"/>
        <v>1.3422771639706921E-3</v>
      </c>
      <c r="G43" s="66">
        <f t="shared" si="8"/>
        <v>7.0175734462878239E-2</v>
      </c>
      <c r="H43" s="66">
        <f t="shared" si="1"/>
        <v>3.367565313097984E-5</v>
      </c>
      <c r="I43" s="66">
        <f t="shared" si="2"/>
        <v>2.2804659483141655E-4</v>
      </c>
      <c r="J43" s="66">
        <f t="shared" si="3"/>
        <v>0</v>
      </c>
      <c r="K43" s="66">
        <f t="shared" si="9"/>
        <v>2.774008559620093E-2</v>
      </c>
      <c r="L43" s="66">
        <f t="shared" si="9"/>
        <v>0</v>
      </c>
      <c r="M43" s="66">
        <f t="shared" si="9"/>
        <v>0</v>
      </c>
      <c r="N43" s="66">
        <f t="shared" si="9"/>
        <v>0</v>
      </c>
      <c r="O43" s="66">
        <f t="shared" si="10"/>
        <v>0.11154454623703651</v>
      </c>
      <c r="P43" s="66">
        <f t="shared" si="10"/>
        <v>0</v>
      </c>
      <c r="Q43" s="66">
        <f t="shared" si="11"/>
        <v>0.13928463183323744</v>
      </c>
      <c r="R43" s="66">
        <f t="shared" si="12"/>
        <v>0</v>
      </c>
      <c r="S43" s="66">
        <f t="shared" si="12"/>
        <v>5.374547447785045E-5</v>
      </c>
      <c r="T43" s="66">
        <f t="shared" si="12"/>
        <v>1.4267190369774121</v>
      </c>
      <c r="U43" s="66">
        <f t="shared" si="12"/>
        <v>1.6085241598227134</v>
      </c>
      <c r="V43" s="66">
        <f t="shared" si="13"/>
        <v>3.035296942274603</v>
      </c>
      <c r="W43" s="66">
        <f t="shared" si="14"/>
        <v>3.245019030818681</v>
      </c>
      <c r="X43" s="66">
        <f t="shared" si="6"/>
        <v>-10.82824706243947</v>
      </c>
    </row>
    <row r="44" spans="2:24" ht="15" thickBot="1" x14ac:dyDescent="0.4">
      <c r="B44" s="23" t="s">
        <v>129</v>
      </c>
      <c r="C44" s="24" t="s">
        <v>130</v>
      </c>
      <c r="D44" s="68">
        <f t="shared" si="7"/>
        <v>5.2834412314984042E-9</v>
      </c>
      <c r="E44" s="68">
        <f t="shared" si="7"/>
        <v>1.3865394944194379E-11</v>
      </c>
      <c r="F44" s="68">
        <f t="shared" si="0"/>
        <v>3.1309280878267749E-10</v>
      </c>
      <c r="G44" s="68">
        <f t="shared" si="8"/>
        <v>5.6103994352252765E-9</v>
      </c>
      <c r="H44" s="68">
        <f t="shared" si="1"/>
        <v>1.2703354385027581E-11</v>
      </c>
      <c r="I44" s="68">
        <f t="shared" si="2"/>
        <v>4.5943471382650474E-11</v>
      </c>
      <c r="J44" s="68">
        <f t="shared" si="3"/>
        <v>0</v>
      </c>
      <c r="K44" s="68">
        <f t="shared" si="9"/>
        <v>3.9865509375033411E-9</v>
      </c>
      <c r="L44" s="68">
        <f t="shared" si="9"/>
        <v>0</v>
      </c>
      <c r="M44" s="68">
        <f t="shared" si="9"/>
        <v>0</v>
      </c>
      <c r="N44" s="68">
        <f t="shared" si="9"/>
        <v>0</v>
      </c>
      <c r="O44" s="68">
        <f t="shared" si="10"/>
        <v>9.3113139264460768E-8</v>
      </c>
      <c r="P44" s="68">
        <f t="shared" si="10"/>
        <v>0</v>
      </c>
      <c r="Q44" s="68">
        <f t="shared" si="11"/>
        <v>9.7099690201964104E-8</v>
      </c>
      <c r="R44" s="68">
        <f t="shared" si="12"/>
        <v>0</v>
      </c>
      <c r="S44" s="68">
        <f t="shared" si="12"/>
        <v>1.5253019480947259E-11</v>
      </c>
      <c r="T44" s="68">
        <f t="shared" si="12"/>
        <v>2.3488893267217237E-10</v>
      </c>
      <c r="U44" s="68">
        <f t="shared" si="12"/>
        <v>6.4373112157614968E-10</v>
      </c>
      <c r="V44" s="68">
        <f t="shared" si="13"/>
        <v>8.9387307372926931E-10</v>
      </c>
      <c r="W44" s="68">
        <f t="shared" si="14"/>
        <v>1.0366260953668633E-7</v>
      </c>
      <c r="X44" s="68">
        <f t="shared" si="6"/>
        <v>-2.7479163516597791E-9</v>
      </c>
    </row>
    <row r="45" spans="2:24" ht="15" thickBot="1" x14ac:dyDescent="0.4">
      <c r="B45" s="23" t="s">
        <v>131</v>
      </c>
      <c r="C45" s="24" t="s">
        <v>132</v>
      </c>
      <c r="D45" s="66">
        <f t="shared" si="7"/>
        <v>3.2239469716526727E-2</v>
      </c>
      <c r="E45" s="66">
        <f t="shared" si="7"/>
        <v>3.6072894678562073E-5</v>
      </c>
      <c r="F45" s="66">
        <f t="shared" si="0"/>
        <v>9.8644303162062023E-3</v>
      </c>
      <c r="G45" s="66">
        <f t="shared" si="8"/>
        <v>4.2139972927411493E-2</v>
      </c>
      <c r="H45" s="66">
        <f t="shared" si="1"/>
        <v>3.3049672702429847E-5</v>
      </c>
      <c r="I45" s="66">
        <f t="shared" si="2"/>
        <v>7.020809742254888E-4</v>
      </c>
      <c r="J45" s="66">
        <f t="shared" si="3"/>
        <v>0</v>
      </c>
      <c r="K45" s="66">
        <f t="shared" si="9"/>
        <v>2.2973383529846608E-2</v>
      </c>
      <c r="L45" s="66">
        <f t="shared" si="9"/>
        <v>0</v>
      </c>
      <c r="M45" s="66">
        <f t="shared" si="9"/>
        <v>0</v>
      </c>
      <c r="N45" s="66">
        <f t="shared" si="9"/>
        <v>0</v>
      </c>
      <c r="O45" s="66">
        <f t="shared" si="10"/>
        <v>10.377465562616289</v>
      </c>
      <c r="P45" s="66">
        <f t="shared" si="10"/>
        <v>0</v>
      </c>
      <c r="Q45" s="66">
        <f t="shared" si="11"/>
        <v>10.400438946146135</v>
      </c>
      <c r="R45" s="66">
        <f t="shared" si="12"/>
        <v>0</v>
      </c>
      <c r="S45" s="66">
        <f t="shared" si="12"/>
        <v>5.8742706371727787E-5</v>
      </c>
      <c r="T45" s="66">
        <f t="shared" si="12"/>
        <v>4.4322273799451224E-4</v>
      </c>
      <c r="U45" s="66">
        <f t="shared" si="12"/>
        <v>3.8813439052580471E-3</v>
      </c>
      <c r="V45" s="66">
        <f t="shared" si="13"/>
        <v>4.3833093496242872E-3</v>
      </c>
      <c r="W45" s="66">
        <f t="shared" si="14"/>
        <v>10.447697359070098</v>
      </c>
      <c r="X45" s="66">
        <f t="shared" si="6"/>
        <v>-1.0688729585982566E-2</v>
      </c>
    </row>
    <row r="46" spans="2:24" ht="15" thickBot="1" x14ac:dyDescent="0.4">
      <c r="B46" s="23" t="s">
        <v>133</v>
      </c>
      <c r="C46" s="24" t="s">
        <v>134</v>
      </c>
      <c r="D46" s="68">
        <f t="shared" si="7"/>
        <v>4.8077586554553253</v>
      </c>
      <c r="E46" s="68">
        <f t="shared" si="7"/>
        <v>2.9740685939671125E-2</v>
      </c>
      <c r="F46" s="68">
        <f t="shared" si="0"/>
        <v>7.6743662480688049E-2</v>
      </c>
      <c r="G46" s="68">
        <f t="shared" si="8"/>
        <v>4.9142430038756837</v>
      </c>
      <c r="H46" s="68">
        <f t="shared" si="1"/>
        <v>2.7248158070220848E-2</v>
      </c>
      <c r="I46" s="68">
        <f t="shared" si="2"/>
        <v>3.8946268076572289E-2</v>
      </c>
      <c r="J46" s="68">
        <f t="shared" si="3"/>
        <v>0</v>
      </c>
      <c r="K46" s="68">
        <f t="shared" si="9"/>
        <v>2.6879039588661282</v>
      </c>
      <c r="L46" s="68">
        <f t="shared" si="9"/>
        <v>0</v>
      </c>
      <c r="M46" s="68">
        <f t="shared" si="9"/>
        <v>0</v>
      </c>
      <c r="N46" s="68">
        <f t="shared" si="9"/>
        <v>0</v>
      </c>
      <c r="O46" s="68">
        <f t="shared" si="10"/>
        <v>0.92269415112482234</v>
      </c>
      <c r="P46" s="68">
        <f t="shared" si="10"/>
        <v>0</v>
      </c>
      <c r="Q46" s="68">
        <f t="shared" si="11"/>
        <v>3.6105981099909505</v>
      </c>
      <c r="R46" s="68">
        <f t="shared" si="12"/>
        <v>0</v>
      </c>
      <c r="S46" s="68">
        <f t="shared" si="12"/>
        <v>5.0656555305855916E-2</v>
      </c>
      <c r="T46" s="68">
        <f t="shared" si="12"/>
        <v>4.7850784073522411E-2</v>
      </c>
      <c r="U46" s="68">
        <f t="shared" si="12"/>
        <v>0.28980539503676039</v>
      </c>
      <c r="V46" s="68">
        <f t="shared" si="13"/>
        <v>0.38831273441613873</v>
      </c>
      <c r="W46" s="68">
        <f t="shared" si="14"/>
        <v>8.979348274429567</v>
      </c>
      <c r="X46" s="68">
        <f t="shared" si="6"/>
        <v>-0.22783645046711717</v>
      </c>
    </row>
    <row r="47" spans="2:24" ht="15" thickBot="1" x14ac:dyDescent="0.4">
      <c r="B47" s="23" t="s">
        <v>135</v>
      </c>
      <c r="C47" s="24" t="s">
        <v>136</v>
      </c>
      <c r="D47" s="66">
        <f t="shared" si="7"/>
        <v>1.3013573211221958E-9</v>
      </c>
      <c r="E47" s="66">
        <f t="shared" si="7"/>
        <v>1.9976415617076429E-13</v>
      </c>
      <c r="F47" s="66">
        <f t="shared" si="7"/>
        <v>1.0606463342870217E-12</v>
      </c>
      <c r="G47" s="66">
        <f t="shared" si="8"/>
        <v>1.3026177316126536E-9</v>
      </c>
      <c r="H47" s="66">
        <f t="shared" si="1"/>
        <v>1.8302218432845808E-13</v>
      </c>
      <c r="I47" s="66">
        <f t="shared" si="2"/>
        <v>3.0753390845712232E-10</v>
      </c>
      <c r="J47" s="66">
        <f t="shared" si="3"/>
        <v>0</v>
      </c>
      <c r="K47" s="66">
        <f t="shared" si="9"/>
        <v>4.6147052986123688E-10</v>
      </c>
      <c r="L47" s="66">
        <f t="shared" si="9"/>
        <v>0</v>
      </c>
      <c r="M47" s="66">
        <f t="shared" si="9"/>
        <v>0</v>
      </c>
      <c r="N47" s="66">
        <f t="shared" si="9"/>
        <v>0</v>
      </c>
      <c r="O47" s="66">
        <f t="shared" si="10"/>
        <v>1.0083708447633747E-10</v>
      </c>
      <c r="P47" s="66">
        <f t="shared" si="10"/>
        <v>0</v>
      </c>
      <c r="Q47" s="66">
        <f t="shared" si="11"/>
        <v>5.6230761433757435E-10</v>
      </c>
      <c r="R47" s="66">
        <f t="shared" si="12"/>
        <v>0</v>
      </c>
      <c r="S47" s="66">
        <f t="shared" si="12"/>
        <v>3.4053877860960256E-13</v>
      </c>
      <c r="T47" s="66">
        <f t="shared" si="12"/>
        <v>5.19472390466816E-12</v>
      </c>
      <c r="U47" s="66">
        <f t="shared" si="12"/>
        <v>8.430507276119857E-12</v>
      </c>
      <c r="V47" s="66">
        <f t="shared" si="13"/>
        <v>1.3965769959397619E-11</v>
      </c>
      <c r="W47" s="66">
        <f t="shared" si="14"/>
        <v>2.1866080465510762E-9</v>
      </c>
      <c r="X47" s="66">
        <f t="shared" si="6"/>
        <v>-4.6217421657666604E-10</v>
      </c>
    </row>
    <row r="48" spans="2:24" ht="15" thickBot="1" x14ac:dyDescent="0.4">
      <c r="B48" s="23" t="s">
        <v>137</v>
      </c>
      <c r="C48" s="24" t="s">
        <v>136</v>
      </c>
      <c r="D48" s="68">
        <f t="shared" ref="D48:F52" si="15">D90*$C$25</f>
        <v>3.8286455822126467E-9</v>
      </c>
      <c r="E48" s="68">
        <f t="shared" si="15"/>
        <v>3.8101700898538185E-12</v>
      </c>
      <c r="F48" s="68">
        <f t="shared" si="15"/>
        <v>6.4577331376542995E-11</v>
      </c>
      <c r="G48" s="68">
        <f t="shared" si="8"/>
        <v>3.897033083679044E-9</v>
      </c>
      <c r="H48" s="68">
        <f t="shared" si="1"/>
        <v>3.4908447334860786E-12</v>
      </c>
      <c r="I48" s="68">
        <f t="shared" si="2"/>
        <v>7.6283949784984445E-12</v>
      </c>
      <c r="J48" s="68">
        <f t="shared" si="3"/>
        <v>0</v>
      </c>
      <c r="K48" s="68">
        <f t="shared" ref="K48:N52" si="16">K90*$G$25</f>
        <v>1.8391125467294417E-9</v>
      </c>
      <c r="L48" s="68">
        <f t="shared" si="16"/>
        <v>0</v>
      </c>
      <c r="M48" s="68">
        <f t="shared" si="16"/>
        <v>0</v>
      </c>
      <c r="N48" s="68">
        <f t="shared" si="16"/>
        <v>0</v>
      </c>
      <c r="O48" s="68">
        <f t="shared" ref="O48:P52" si="17">O90*$F$25</f>
        <v>2.6563018004564182E-9</v>
      </c>
      <c r="P48" s="68">
        <f t="shared" si="17"/>
        <v>0</v>
      </c>
      <c r="Q48" s="68">
        <f t="shared" si="11"/>
        <v>4.49541434718586E-9</v>
      </c>
      <c r="R48" s="68">
        <f t="shared" ref="R48:U52" si="18">R90*$H$25</f>
        <v>0</v>
      </c>
      <c r="S48" s="68">
        <f t="shared" si="18"/>
        <v>4.9730556559679447E-12</v>
      </c>
      <c r="T48" s="68">
        <f t="shared" si="18"/>
        <v>3.412263570392931E-10</v>
      </c>
      <c r="U48" s="68">
        <f t="shared" si="18"/>
        <v>4.6050346021802229E-10</v>
      </c>
      <c r="V48" s="68">
        <f t="shared" si="13"/>
        <v>8.0670287291328326E-10</v>
      </c>
      <c r="W48" s="68">
        <f t="shared" si="14"/>
        <v>9.2102695434901714E-9</v>
      </c>
      <c r="X48" s="68">
        <f t="shared" si="6"/>
        <v>-4.0013345453276692E-9</v>
      </c>
    </row>
    <row r="49" spans="1:24" ht="15" thickBot="1" x14ac:dyDescent="0.4">
      <c r="B49" s="23" t="s">
        <v>138</v>
      </c>
      <c r="C49" s="24" t="s">
        <v>139</v>
      </c>
      <c r="D49" s="66">
        <f t="shared" si="15"/>
        <v>0.11300212284230081</v>
      </c>
      <c r="E49" s="66">
        <f t="shared" si="15"/>
        <v>4.3615604355692269E-6</v>
      </c>
      <c r="F49" s="66">
        <f t="shared" si="15"/>
        <v>1.4378107970540663E-4</v>
      </c>
      <c r="G49" s="66">
        <f t="shared" si="8"/>
        <v>0.11315026548244178</v>
      </c>
      <c r="H49" s="66">
        <f t="shared" si="1"/>
        <v>3.9960237777395975E-6</v>
      </c>
      <c r="I49" s="66">
        <f t="shared" si="2"/>
        <v>3.6073509552682444E-6</v>
      </c>
      <c r="J49" s="66">
        <f t="shared" si="3"/>
        <v>0</v>
      </c>
      <c r="K49" s="66">
        <f t="shared" si="16"/>
        <v>0.10860748030089393</v>
      </c>
      <c r="L49" s="66">
        <f t="shared" si="16"/>
        <v>0</v>
      </c>
      <c r="M49" s="66">
        <f t="shared" si="16"/>
        <v>0</v>
      </c>
      <c r="N49" s="66">
        <f t="shared" si="16"/>
        <v>0</v>
      </c>
      <c r="O49" s="66">
        <f t="shared" si="17"/>
        <v>2.9209965512035248E-2</v>
      </c>
      <c r="P49" s="66">
        <f t="shared" si="17"/>
        <v>0</v>
      </c>
      <c r="Q49" s="66">
        <f t="shared" si="11"/>
        <v>0.13781744581292918</v>
      </c>
      <c r="R49" s="66">
        <f t="shared" si="18"/>
        <v>0</v>
      </c>
      <c r="S49" s="66">
        <f t="shared" si="18"/>
        <v>7.4441736307828542E-6</v>
      </c>
      <c r="T49" s="66">
        <f t="shared" si="18"/>
        <v>1.3464439286114859E-2</v>
      </c>
      <c r="U49" s="66">
        <f t="shared" si="18"/>
        <v>1.8621151620569015E-2</v>
      </c>
      <c r="V49" s="66">
        <f t="shared" si="13"/>
        <v>3.2093035080314657E-2</v>
      </c>
      <c r="W49" s="66">
        <f t="shared" si="14"/>
        <v>0.28306834975041861</v>
      </c>
      <c r="X49" s="66">
        <f t="shared" si="6"/>
        <v>-0.19525867377229916</v>
      </c>
    </row>
    <row r="50" spans="1:24" ht="15" thickBot="1" x14ac:dyDescent="0.4">
      <c r="B50" s="23" t="s">
        <v>140</v>
      </c>
      <c r="C50" s="24" t="s">
        <v>141</v>
      </c>
      <c r="D50" s="68">
        <f t="shared" si="15"/>
        <v>9.5700431190427815E-2</v>
      </c>
      <c r="E50" s="68">
        <f t="shared" si="15"/>
        <v>5.7073972046861813E-5</v>
      </c>
      <c r="F50" s="68">
        <f t="shared" si="15"/>
        <v>1.3623912454105491E-2</v>
      </c>
      <c r="G50" s="68">
        <f t="shared" si="8"/>
        <v>0.10938141761658017</v>
      </c>
      <c r="H50" s="68">
        <f t="shared" si="1"/>
        <v>5.2290677329463569E-5</v>
      </c>
      <c r="I50" s="68">
        <f t="shared" si="2"/>
        <v>2.9333123193333965E-3</v>
      </c>
      <c r="J50" s="68">
        <f t="shared" si="3"/>
        <v>0</v>
      </c>
      <c r="K50" s="68">
        <f t="shared" si="16"/>
        <v>4.4414619875028462E-2</v>
      </c>
      <c r="L50" s="68">
        <f t="shared" si="16"/>
        <v>0</v>
      </c>
      <c r="M50" s="68">
        <f t="shared" si="16"/>
        <v>0</v>
      </c>
      <c r="N50" s="68">
        <f t="shared" si="16"/>
        <v>0</v>
      </c>
      <c r="O50" s="68">
        <f t="shared" si="17"/>
        <v>9.0532449568027751</v>
      </c>
      <c r="P50" s="68">
        <f t="shared" si="17"/>
        <v>0</v>
      </c>
      <c r="Q50" s="68">
        <f t="shared" si="11"/>
        <v>9.0976595766778043</v>
      </c>
      <c r="R50" s="68">
        <f t="shared" si="18"/>
        <v>0</v>
      </c>
      <c r="S50" s="68">
        <f t="shared" si="18"/>
        <v>9.7426987362526183E-5</v>
      </c>
      <c r="T50" s="68">
        <f t="shared" si="18"/>
        <v>6.2847748212869507E-3</v>
      </c>
      <c r="U50" s="68">
        <f t="shared" si="18"/>
        <v>2.1187387565049367E-2</v>
      </c>
      <c r="V50" s="68">
        <f t="shared" si="13"/>
        <v>2.7569589373698845E-2</v>
      </c>
      <c r="W50" s="68">
        <f t="shared" si="14"/>
        <v>9.2375961866647458</v>
      </c>
      <c r="X50" s="68">
        <f t="shared" si="6"/>
        <v>-0.12449983212537163</v>
      </c>
    </row>
    <row r="51" spans="1:24" ht="15" thickBot="1" x14ac:dyDescent="0.4">
      <c r="B51" s="23" t="s">
        <v>142</v>
      </c>
      <c r="C51" s="24" t="s">
        <v>141</v>
      </c>
      <c r="D51" s="66">
        <f t="shared" si="15"/>
        <v>1.0387337278106508E-2</v>
      </c>
      <c r="E51" s="66">
        <f t="shared" si="15"/>
        <v>0</v>
      </c>
      <c r="F51" s="66">
        <f t="shared" si="15"/>
        <v>0</v>
      </c>
      <c r="G51" s="66">
        <f t="shared" si="8"/>
        <v>1.0387337278106508E-2</v>
      </c>
      <c r="H51" s="66">
        <f t="shared" si="1"/>
        <v>0</v>
      </c>
      <c r="I51" s="66">
        <f t="shared" si="2"/>
        <v>0</v>
      </c>
      <c r="J51" s="66">
        <f t="shared" si="3"/>
        <v>0</v>
      </c>
      <c r="K51" s="66">
        <f t="shared" si="16"/>
        <v>0</v>
      </c>
      <c r="L51" s="66">
        <f t="shared" si="16"/>
        <v>0</v>
      </c>
      <c r="M51" s="66">
        <f t="shared" si="16"/>
        <v>0</v>
      </c>
      <c r="N51" s="66">
        <f t="shared" si="16"/>
        <v>0</v>
      </c>
      <c r="O51" s="66">
        <f t="shared" si="17"/>
        <v>0</v>
      </c>
      <c r="P51" s="66">
        <f t="shared" si="17"/>
        <v>0</v>
      </c>
      <c r="Q51" s="66">
        <f t="shared" si="11"/>
        <v>0</v>
      </c>
      <c r="R51" s="66">
        <f t="shared" si="18"/>
        <v>0</v>
      </c>
      <c r="S51" s="66">
        <f t="shared" si="18"/>
        <v>0</v>
      </c>
      <c r="T51" s="66">
        <f t="shared" si="18"/>
        <v>0</v>
      </c>
      <c r="U51" s="66">
        <f t="shared" si="18"/>
        <v>0</v>
      </c>
      <c r="V51" s="66">
        <f t="shared" si="13"/>
        <v>0</v>
      </c>
      <c r="W51" s="66">
        <f t="shared" si="14"/>
        <v>1.0387337278106508E-2</v>
      </c>
      <c r="X51" s="66">
        <f t="shared" si="6"/>
        <v>0</v>
      </c>
    </row>
    <row r="52" spans="1:24" ht="15" thickBot="1" x14ac:dyDescent="0.4">
      <c r="B52" s="23" t="s">
        <v>143</v>
      </c>
      <c r="C52" s="24" t="s">
        <v>141</v>
      </c>
      <c r="D52" s="68">
        <f t="shared" si="15"/>
        <v>0.10608776846853434</v>
      </c>
      <c r="E52" s="68">
        <f t="shared" si="15"/>
        <v>5.7073972046861813E-5</v>
      </c>
      <c r="F52" s="68">
        <f t="shared" si="15"/>
        <v>1.3623912454105491E-2</v>
      </c>
      <c r="G52" s="68">
        <f t="shared" si="8"/>
        <v>0.11976875489468669</v>
      </c>
      <c r="H52" s="68">
        <f t="shared" si="1"/>
        <v>5.2290677329463569E-5</v>
      </c>
      <c r="I52" s="68">
        <f t="shared" si="2"/>
        <v>2.9333123193333965E-3</v>
      </c>
      <c r="J52" s="68">
        <f t="shared" si="3"/>
        <v>0</v>
      </c>
      <c r="K52" s="68">
        <f t="shared" si="16"/>
        <v>4.4414619875028462E-2</v>
      </c>
      <c r="L52" s="68">
        <f t="shared" si="16"/>
        <v>0</v>
      </c>
      <c r="M52" s="68">
        <f t="shared" si="16"/>
        <v>0</v>
      </c>
      <c r="N52" s="68">
        <f t="shared" si="16"/>
        <v>0</v>
      </c>
      <c r="O52" s="68">
        <f t="shared" si="17"/>
        <v>9.0532449568027751</v>
      </c>
      <c r="P52" s="68">
        <f t="shared" si="17"/>
        <v>0</v>
      </c>
      <c r="Q52" s="68">
        <f t="shared" si="11"/>
        <v>9.0976595766778043</v>
      </c>
      <c r="R52" s="68">
        <f t="shared" si="18"/>
        <v>0</v>
      </c>
      <c r="S52" s="68">
        <f t="shared" si="18"/>
        <v>9.7426987362526183E-5</v>
      </c>
      <c r="T52" s="68">
        <f t="shared" si="18"/>
        <v>6.2847748212869507E-3</v>
      </c>
      <c r="U52" s="68">
        <f t="shared" si="18"/>
        <v>2.1187387565049367E-2</v>
      </c>
      <c r="V52" s="68">
        <f t="shared" si="13"/>
        <v>2.7569589373698845E-2</v>
      </c>
      <c r="W52" s="68">
        <f t="shared" si="14"/>
        <v>9.2479835239428514</v>
      </c>
      <c r="X52" s="68">
        <f t="shared" si="6"/>
        <v>-0.12449983212537163</v>
      </c>
    </row>
    <row r="53" spans="1:24" ht="15" thickBot="1" x14ac:dyDescent="0.4">
      <c r="B53" s="23" t="s">
        <v>144</v>
      </c>
      <c r="C53" s="24" t="s">
        <v>141</v>
      </c>
      <c r="D53" s="66">
        <f t="shared" ref="D53:F56" si="19">D96*$C$25</f>
        <v>7.8541956461229551E-2</v>
      </c>
      <c r="E53" s="66">
        <f t="shared" si="19"/>
        <v>0</v>
      </c>
      <c r="F53" s="66">
        <f t="shared" si="19"/>
        <v>0</v>
      </c>
      <c r="G53" s="66">
        <f t="shared" si="8"/>
        <v>7.8541956461229551E-2</v>
      </c>
      <c r="H53" s="66">
        <f>H96*$D$25</f>
        <v>0</v>
      </c>
      <c r="I53" s="66">
        <f>I96*$E$25</f>
        <v>0</v>
      </c>
      <c r="J53" s="66">
        <f>J96*$F$25</f>
        <v>0</v>
      </c>
      <c r="K53" s="66">
        <f t="shared" ref="K53:N56" si="20">K96*$G$25</f>
        <v>1.0482892350811958E-2</v>
      </c>
      <c r="L53" s="66">
        <f t="shared" si="20"/>
        <v>0</v>
      </c>
      <c r="M53" s="66">
        <f t="shared" si="20"/>
        <v>0</v>
      </c>
      <c r="N53" s="66">
        <f t="shared" si="20"/>
        <v>0</v>
      </c>
      <c r="O53" s="66">
        <f t="shared" ref="O53:P56" si="21">O96*$F$25</f>
        <v>0</v>
      </c>
      <c r="P53" s="66">
        <f t="shared" si="21"/>
        <v>0</v>
      </c>
      <c r="Q53" s="66">
        <f t="shared" si="11"/>
        <v>1.0482892350811958E-2</v>
      </c>
      <c r="R53" s="66">
        <f t="shared" ref="R53:U56" si="22">R96*$H$25</f>
        <v>0</v>
      </c>
      <c r="S53" s="66">
        <f t="shared" si="22"/>
        <v>0</v>
      </c>
      <c r="T53" s="66">
        <f t="shared" si="22"/>
        <v>0</v>
      </c>
      <c r="U53" s="66">
        <f t="shared" si="22"/>
        <v>0</v>
      </c>
      <c r="V53" s="66">
        <f t="shared" si="13"/>
        <v>0</v>
      </c>
      <c r="W53" s="66">
        <f t="shared" si="14"/>
        <v>8.9024848812041507E-2</v>
      </c>
      <c r="X53" s="66">
        <f>X96*$H$25</f>
        <v>0</v>
      </c>
    </row>
    <row r="54" spans="1:24" ht="15" thickBot="1" x14ac:dyDescent="0.4">
      <c r="B54" s="23" t="s">
        <v>145</v>
      </c>
      <c r="C54" s="24" t="s">
        <v>141</v>
      </c>
      <c r="D54" s="68">
        <f t="shared" si="19"/>
        <v>9.0463263163124434</v>
      </c>
      <c r="E54" s="68">
        <f t="shared" si="19"/>
        <v>1.8167907194741321E-2</v>
      </c>
      <c r="F54" s="68">
        <f t="shared" si="19"/>
        <v>0.16893268103985595</v>
      </c>
      <c r="G54" s="68">
        <f t="shared" si="8"/>
        <v>9.2334269045470396</v>
      </c>
      <c r="H54" s="68">
        <f>H97*$D$25</f>
        <v>1.6645278728661641E-2</v>
      </c>
      <c r="I54" s="68">
        <f>I97*$E$25</f>
        <v>2.7490311345593627E-2</v>
      </c>
      <c r="J54" s="68">
        <f>J97*$F$25</f>
        <v>0</v>
      </c>
      <c r="K54" s="68">
        <f t="shared" si="20"/>
        <v>2.0615325357264318</v>
      </c>
      <c r="L54" s="68">
        <f t="shared" si="20"/>
        <v>0</v>
      </c>
      <c r="M54" s="68">
        <f t="shared" si="20"/>
        <v>0</v>
      </c>
      <c r="N54" s="68">
        <f t="shared" si="20"/>
        <v>0</v>
      </c>
      <c r="O54" s="68">
        <f t="shared" si="21"/>
        <v>79.724737845512252</v>
      </c>
      <c r="P54" s="68">
        <f t="shared" si="21"/>
        <v>0</v>
      </c>
      <c r="Q54" s="68">
        <f t="shared" si="11"/>
        <v>81.78627038123868</v>
      </c>
      <c r="R54" s="68">
        <f t="shared" si="22"/>
        <v>0</v>
      </c>
      <c r="S54" s="68">
        <f t="shared" si="22"/>
        <v>1.9504609169269188E-2</v>
      </c>
      <c r="T54" s="68">
        <f t="shared" si="22"/>
        <v>6.7200596931938167E-2</v>
      </c>
      <c r="U54" s="68">
        <f t="shared" si="22"/>
        <v>0.2398832113262373</v>
      </c>
      <c r="V54" s="68">
        <f t="shared" si="13"/>
        <v>0.32658841742744465</v>
      </c>
      <c r="W54" s="68">
        <f t="shared" si="14"/>
        <v>91.390421293287417</v>
      </c>
      <c r="X54" s="68">
        <f>X97*$H$25</f>
        <v>3.6829183045196294E-3</v>
      </c>
    </row>
    <row r="55" spans="1:24" ht="15" thickBot="1" x14ac:dyDescent="0.4">
      <c r="B55" s="23" t="s">
        <v>146</v>
      </c>
      <c r="C55" s="24" t="s">
        <v>141</v>
      </c>
      <c r="D55" s="66">
        <f t="shared" si="19"/>
        <v>9.1524140847809772</v>
      </c>
      <c r="E55" s="66">
        <f t="shared" si="19"/>
        <v>1.8224981166788182E-2</v>
      </c>
      <c r="F55" s="66">
        <f t="shared" si="19"/>
        <v>0.18255659349396144</v>
      </c>
      <c r="G55" s="66">
        <f t="shared" si="8"/>
        <v>9.3531956594417274</v>
      </c>
      <c r="H55" s="66">
        <f>H98*$D$25</f>
        <v>1.6697569405991104E-2</v>
      </c>
      <c r="I55" s="66">
        <f>I98*$E$25</f>
        <v>3.0423623664927023E-2</v>
      </c>
      <c r="J55" s="66">
        <f>J98*$F$25</f>
        <v>0</v>
      </c>
      <c r="K55" s="66">
        <f t="shared" si="20"/>
        <v>2.1059471556014597</v>
      </c>
      <c r="L55" s="66">
        <f t="shared" si="20"/>
        <v>0</v>
      </c>
      <c r="M55" s="66">
        <f t="shared" si="20"/>
        <v>0</v>
      </c>
      <c r="N55" s="66">
        <f t="shared" si="20"/>
        <v>0</v>
      </c>
      <c r="O55" s="66">
        <f t="shared" si="21"/>
        <v>88.777982802315009</v>
      </c>
      <c r="P55" s="66">
        <f t="shared" si="21"/>
        <v>0</v>
      </c>
      <c r="Q55" s="66">
        <f t="shared" si="11"/>
        <v>90.883929957916465</v>
      </c>
      <c r="R55" s="66">
        <f t="shared" si="22"/>
        <v>0</v>
      </c>
      <c r="S55" s="66">
        <f t="shared" si="22"/>
        <v>1.9602036156631714E-2</v>
      </c>
      <c r="T55" s="66">
        <f t="shared" si="22"/>
        <v>7.3485371753225129E-2</v>
      </c>
      <c r="U55" s="66">
        <f t="shared" si="22"/>
        <v>0.26107059889128675</v>
      </c>
      <c r="V55" s="66">
        <f t="shared" si="13"/>
        <v>0.35415800680114362</v>
      </c>
      <c r="W55" s="66">
        <f t="shared" si="14"/>
        <v>100.63840481723025</v>
      </c>
      <c r="X55" s="66">
        <f>X98*$H$25</f>
        <v>-0.12081691382085202</v>
      </c>
    </row>
    <row r="56" spans="1:24" ht="15" thickBot="1" x14ac:dyDescent="0.4">
      <c r="A56" s="113" t="s">
        <v>165</v>
      </c>
      <c r="B56" s="23" t="s">
        <v>153</v>
      </c>
      <c r="C56" s="24" t="s">
        <v>37</v>
      </c>
      <c r="D56" s="68">
        <f t="shared" si="19"/>
        <v>5.2944220907297831E-3</v>
      </c>
      <c r="E56" s="68">
        <f t="shared" si="19"/>
        <v>0</v>
      </c>
      <c r="F56" s="68">
        <f t="shared" si="19"/>
        <v>0</v>
      </c>
      <c r="G56" s="68">
        <f t="shared" ref="G56" si="23">SUM(D56:F56)</f>
        <v>5.2944220907297831E-3</v>
      </c>
      <c r="H56" s="68">
        <f>H99*$D$25</f>
        <v>0</v>
      </c>
      <c r="I56" s="68">
        <f>I99*$E$25</f>
        <v>0</v>
      </c>
      <c r="J56" s="68">
        <f>J99*$F$25</f>
        <v>0</v>
      </c>
      <c r="K56" s="68">
        <f t="shared" si="20"/>
        <v>0</v>
      </c>
      <c r="L56" s="68">
        <f t="shared" si="20"/>
        <v>0</v>
      </c>
      <c r="M56" s="68">
        <f t="shared" si="20"/>
        <v>0</v>
      </c>
      <c r="N56" s="68">
        <f t="shared" si="20"/>
        <v>0</v>
      </c>
      <c r="O56" s="68">
        <f t="shared" si="21"/>
        <v>0</v>
      </c>
      <c r="P56" s="68">
        <f t="shared" si="21"/>
        <v>0</v>
      </c>
      <c r="Q56" s="68">
        <f t="shared" ref="Q56" si="24">SUM(J56:P56)</f>
        <v>0</v>
      </c>
      <c r="R56" s="68">
        <f t="shared" si="22"/>
        <v>0</v>
      </c>
      <c r="S56" s="68">
        <f t="shared" si="22"/>
        <v>0</v>
      </c>
      <c r="T56" s="68">
        <f t="shared" si="22"/>
        <v>0</v>
      </c>
      <c r="U56" s="68">
        <f t="shared" si="22"/>
        <v>0</v>
      </c>
      <c r="V56" s="68">
        <f t="shared" ref="V56" si="25">SUM(R56:U56)</f>
        <v>0</v>
      </c>
      <c r="W56" s="68">
        <f t="shared" ref="W56" si="26">G56+H56+I56+Q56+V56</f>
        <v>5.2944220907297831E-3</v>
      </c>
      <c r="X56" s="68">
        <f>X99*$H$25</f>
        <v>0</v>
      </c>
    </row>
    <row r="57" spans="1:24" ht="15" thickBot="1" x14ac:dyDescent="0.4">
      <c r="B57" s="23" t="s">
        <v>147</v>
      </c>
      <c r="C57" s="24" t="s">
        <v>29</v>
      </c>
      <c r="D57" s="66">
        <f t="shared" ref="D57:F64" si="27">D99*$C$25</f>
        <v>5.2944220907297831E-3</v>
      </c>
      <c r="E57" s="66">
        <f t="shared" si="27"/>
        <v>0</v>
      </c>
      <c r="F57" s="66">
        <f t="shared" si="27"/>
        <v>0</v>
      </c>
      <c r="G57" s="66">
        <f t="shared" si="8"/>
        <v>5.2944220907297831E-3</v>
      </c>
      <c r="H57" s="66">
        <f t="shared" ref="H57:H67" si="28">H99*$D$25</f>
        <v>0</v>
      </c>
      <c r="I57" s="66">
        <f t="shared" ref="I57:I67" si="29">I99*$E$25</f>
        <v>0</v>
      </c>
      <c r="J57" s="66">
        <f t="shared" ref="J57:J67" si="30">J99*$F$25</f>
        <v>0</v>
      </c>
      <c r="K57" s="66">
        <f t="shared" ref="K57:N64" si="31">K99*$G$25</f>
        <v>0</v>
      </c>
      <c r="L57" s="66">
        <f t="shared" si="31"/>
        <v>0</v>
      </c>
      <c r="M57" s="66">
        <f t="shared" si="31"/>
        <v>0</v>
      </c>
      <c r="N57" s="66">
        <f t="shared" si="31"/>
        <v>0</v>
      </c>
      <c r="O57" s="66">
        <f t="shared" ref="O57:P64" si="32">O99*$F$25</f>
        <v>0</v>
      </c>
      <c r="P57" s="66">
        <f t="shared" si="32"/>
        <v>0</v>
      </c>
      <c r="Q57" s="66">
        <f t="shared" si="11"/>
        <v>0</v>
      </c>
      <c r="R57" s="66">
        <f t="shared" ref="R57:U64" si="33">R99*$H$25</f>
        <v>0</v>
      </c>
      <c r="S57" s="66">
        <f t="shared" si="33"/>
        <v>0</v>
      </c>
      <c r="T57" s="66">
        <f t="shared" si="33"/>
        <v>0</v>
      </c>
      <c r="U57" s="66">
        <f t="shared" si="33"/>
        <v>0</v>
      </c>
      <c r="V57" s="66">
        <f t="shared" si="13"/>
        <v>0</v>
      </c>
      <c r="W57" s="66">
        <f t="shared" si="14"/>
        <v>5.2944220907297831E-3</v>
      </c>
      <c r="X57" s="66">
        <f t="shared" ref="X57:X67" si="34">X99*$H$25</f>
        <v>0</v>
      </c>
    </row>
    <row r="58" spans="1:24" ht="15" thickBot="1" x14ac:dyDescent="0.4">
      <c r="B58" s="23" t="s">
        <v>148</v>
      </c>
      <c r="C58" s="24" t="s">
        <v>141</v>
      </c>
      <c r="D58" s="68">
        <f t="shared" si="27"/>
        <v>0</v>
      </c>
      <c r="E58" s="68">
        <f t="shared" si="27"/>
        <v>0</v>
      </c>
      <c r="F58" s="68">
        <f t="shared" si="27"/>
        <v>0</v>
      </c>
      <c r="G58" s="68">
        <f t="shared" si="8"/>
        <v>0</v>
      </c>
      <c r="H58" s="68">
        <f t="shared" si="28"/>
        <v>0</v>
      </c>
      <c r="I58" s="68">
        <f t="shared" si="29"/>
        <v>0</v>
      </c>
      <c r="J58" s="68">
        <f t="shared" si="30"/>
        <v>0</v>
      </c>
      <c r="K58" s="68">
        <f t="shared" si="31"/>
        <v>0</v>
      </c>
      <c r="L58" s="68">
        <f t="shared" si="31"/>
        <v>0</v>
      </c>
      <c r="M58" s="68">
        <f t="shared" si="31"/>
        <v>0</v>
      </c>
      <c r="N58" s="68">
        <f t="shared" si="31"/>
        <v>0</v>
      </c>
      <c r="O58" s="68">
        <f t="shared" si="32"/>
        <v>0</v>
      </c>
      <c r="P58" s="68">
        <f t="shared" si="32"/>
        <v>0</v>
      </c>
      <c r="Q58" s="68">
        <f t="shared" si="11"/>
        <v>0</v>
      </c>
      <c r="R58" s="68">
        <f t="shared" si="33"/>
        <v>0</v>
      </c>
      <c r="S58" s="68">
        <f t="shared" si="33"/>
        <v>0</v>
      </c>
      <c r="T58" s="68">
        <f t="shared" si="33"/>
        <v>0</v>
      </c>
      <c r="U58" s="68">
        <f t="shared" si="33"/>
        <v>0</v>
      </c>
      <c r="V58" s="68">
        <f t="shared" si="13"/>
        <v>0</v>
      </c>
      <c r="W58" s="68">
        <f t="shared" si="14"/>
        <v>0</v>
      </c>
      <c r="X58" s="68">
        <f t="shared" si="34"/>
        <v>0</v>
      </c>
    </row>
    <row r="59" spans="1:24" ht="15" thickBot="1" x14ac:dyDescent="0.4">
      <c r="B59" s="23" t="s">
        <v>149</v>
      </c>
      <c r="C59" s="24" t="s">
        <v>141</v>
      </c>
      <c r="D59" s="66">
        <f t="shared" si="27"/>
        <v>0</v>
      </c>
      <c r="E59" s="66">
        <f t="shared" si="27"/>
        <v>0</v>
      </c>
      <c r="F59" s="66">
        <f t="shared" si="27"/>
        <v>0</v>
      </c>
      <c r="G59" s="66">
        <f t="shared" si="8"/>
        <v>0</v>
      </c>
      <c r="H59" s="66">
        <f t="shared" si="28"/>
        <v>0</v>
      </c>
      <c r="I59" s="66">
        <f t="shared" si="29"/>
        <v>0</v>
      </c>
      <c r="J59" s="66">
        <f t="shared" si="30"/>
        <v>0</v>
      </c>
      <c r="K59" s="66">
        <f t="shared" si="31"/>
        <v>0</v>
      </c>
      <c r="L59" s="66">
        <f t="shared" si="31"/>
        <v>0</v>
      </c>
      <c r="M59" s="66">
        <f t="shared" si="31"/>
        <v>0</v>
      </c>
      <c r="N59" s="66">
        <f t="shared" si="31"/>
        <v>0</v>
      </c>
      <c r="O59" s="66">
        <f t="shared" si="32"/>
        <v>0</v>
      </c>
      <c r="P59" s="66">
        <f t="shared" si="32"/>
        <v>0</v>
      </c>
      <c r="Q59" s="66">
        <f t="shared" si="11"/>
        <v>0</v>
      </c>
      <c r="R59" s="66">
        <f t="shared" si="33"/>
        <v>0</v>
      </c>
      <c r="S59" s="66">
        <f t="shared" si="33"/>
        <v>0</v>
      </c>
      <c r="T59" s="66">
        <f t="shared" si="33"/>
        <v>0</v>
      </c>
      <c r="U59" s="66">
        <f t="shared" si="33"/>
        <v>0</v>
      </c>
      <c r="V59" s="66">
        <f t="shared" si="13"/>
        <v>0</v>
      </c>
      <c r="W59" s="66">
        <f t="shared" si="14"/>
        <v>0</v>
      </c>
      <c r="X59" s="66">
        <f t="shared" si="34"/>
        <v>0</v>
      </c>
    </row>
    <row r="60" spans="1:24" ht="15" thickBot="1" x14ac:dyDescent="0.4">
      <c r="B60" s="23" t="s">
        <v>150</v>
      </c>
      <c r="C60" s="24" t="s">
        <v>38</v>
      </c>
      <c r="D60" s="68">
        <f t="shared" si="27"/>
        <v>1.6009886011385042E-3</v>
      </c>
      <c r="E60" s="68">
        <f t="shared" si="27"/>
        <v>8.558230074311448E-7</v>
      </c>
      <c r="F60" s="68">
        <f t="shared" si="27"/>
        <v>3.9070400276274674E-5</v>
      </c>
      <c r="G60" s="68">
        <f t="shared" si="8"/>
        <v>1.64091482442221E-3</v>
      </c>
      <c r="H60" s="68">
        <f t="shared" si="28"/>
        <v>7.8409760400010104E-7</v>
      </c>
      <c r="I60" s="68">
        <f t="shared" si="29"/>
        <v>1.833382239920487E-5</v>
      </c>
      <c r="J60" s="68">
        <f t="shared" si="30"/>
        <v>0</v>
      </c>
      <c r="K60" s="68">
        <f t="shared" si="31"/>
        <v>6.4497039717674421E-4</v>
      </c>
      <c r="L60" s="68">
        <f t="shared" si="31"/>
        <v>0</v>
      </c>
      <c r="M60" s="68">
        <f t="shared" si="31"/>
        <v>0</v>
      </c>
      <c r="N60" s="68">
        <f t="shared" si="31"/>
        <v>0</v>
      </c>
      <c r="O60" s="68">
        <f t="shared" si="32"/>
        <v>2.6074865297185702E-3</v>
      </c>
      <c r="P60" s="68">
        <f t="shared" si="32"/>
        <v>0</v>
      </c>
      <c r="Q60" s="68">
        <f t="shared" si="11"/>
        <v>3.2524569268953143E-3</v>
      </c>
      <c r="R60" s="68">
        <f t="shared" si="33"/>
        <v>0</v>
      </c>
      <c r="S60" s="68">
        <f t="shared" si="33"/>
        <v>1.2514078887446407E-6</v>
      </c>
      <c r="T60" s="68">
        <f t="shared" si="33"/>
        <v>3.9640510270441146E-2</v>
      </c>
      <c r="U60" s="68">
        <f t="shared" si="33"/>
        <v>4.4918808647529465E-2</v>
      </c>
      <c r="V60" s="68">
        <f t="shared" si="13"/>
        <v>8.4560570325859355E-2</v>
      </c>
      <c r="W60" s="68">
        <f t="shared" si="14"/>
        <v>8.9473059997180082E-2</v>
      </c>
      <c r="X60" s="68">
        <f t="shared" si="34"/>
        <v>-0.29233865768359529</v>
      </c>
    </row>
    <row r="61" spans="1:24" ht="15" thickBot="1" x14ac:dyDescent="0.4">
      <c r="B61" s="23" t="s">
        <v>67</v>
      </c>
      <c r="C61" s="24" t="s">
        <v>29</v>
      </c>
      <c r="D61" s="66">
        <f t="shared" si="27"/>
        <v>0.26094176850028816</v>
      </c>
      <c r="E61" s="66">
        <f t="shared" si="27"/>
        <v>4.2645367004642072E-6</v>
      </c>
      <c r="F61" s="66">
        <f t="shared" si="27"/>
        <v>8.214831983533842E-4</v>
      </c>
      <c r="G61" s="66">
        <f t="shared" si="8"/>
        <v>0.261767516235342</v>
      </c>
      <c r="H61" s="66">
        <f t="shared" si="28"/>
        <v>3.907131474580635E-6</v>
      </c>
      <c r="I61" s="66">
        <f t="shared" si="29"/>
        <v>1.0786353036454458E-4</v>
      </c>
      <c r="J61" s="66">
        <f t="shared" si="30"/>
        <v>0</v>
      </c>
      <c r="K61" s="66">
        <f t="shared" si="31"/>
        <v>0.14946189757249845</v>
      </c>
      <c r="L61" s="66">
        <f t="shared" si="31"/>
        <v>0</v>
      </c>
      <c r="M61" s="66">
        <f t="shared" si="31"/>
        <v>0</v>
      </c>
      <c r="N61" s="66">
        <f t="shared" si="31"/>
        <v>0</v>
      </c>
      <c r="O61" s="66">
        <f t="shared" si="32"/>
        <v>2.4899348759008028E-2</v>
      </c>
      <c r="P61" s="66">
        <f t="shared" si="32"/>
        <v>0</v>
      </c>
      <c r="Q61" s="66">
        <f t="shared" si="11"/>
        <v>0.17436124633150649</v>
      </c>
      <c r="R61" s="66">
        <f t="shared" si="33"/>
        <v>0</v>
      </c>
      <c r="S61" s="66">
        <f t="shared" si="33"/>
        <v>7.2351108773241595E-6</v>
      </c>
      <c r="T61" s="66">
        <f t="shared" si="33"/>
        <v>0</v>
      </c>
      <c r="U61" s="66">
        <f t="shared" si="33"/>
        <v>8.8642285019889782E-3</v>
      </c>
      <c r="V61" s="66">
        <f t="shared" si="13"/>
        <v>8.8714636128663024E-3</v>
      </c>
      <c r="W61" s="66">
        <f t="shared" si="14"/>
        <v>0.44511199684155389</v>
      </c>
      <c r="X61" s="66">
        <f t="shared" si="34"/>
        <v>-7.9109865465854627E-5</v>
      </c>
    </row>
    <row r="62" spans="1:24" ht="15" thickBot="1" x14ac:dyDescent="0.4">
      <c r="B62" s="23" t="s">
        <v>68</v>
      </c>
      <c r="C62" s="24" t="s">
        <v>29</v>
      </c>
      <c r="D62" s="68">
        <f t="shared" si="27"/>
        <v>4.1486088029047283E-2</v>
      </c>
      <c r="E62" s="68">
        <f t="shared" si="27"/>
        <v>9.4603606469330744E-5</v>
      </c>
      <c r="F62" s="68">
        <f t="shared" si="27"/>
        <v>6.2482511988558639E-3</v>
      </c>
      <c r="G62" s="68">
        <f t="shared" si="8"/>
        <v>4.782894283437248E-2</v>
      </c>
      <c r="H62" s="68">
        <f t="shared" si="28"/>
        <v>8.6675002329075307E-5</v>
      </c>
      <c r="I62" s="68">
        <f t="shared" si="29"/>
        <v>7.7285435229125922E-4</v>
      </c>
      <c r="J62" s="68">
        <f t="shared" si="30"/>
        <v>0</v>
      </c>
      <c r="K62" s="68">
        <f t="shared" si="31"/>
        <v>4.0973185463561969E-2</v>
      </c>
      <c r="L62" s="68">
        <f t="shared" si="31"/>
        <v>0</v>
      </c>
      <c r="M62" s="68">
        <f t="shared" si="31"/>
        <v>0</v>
      </c>
      <c r="N62" s="68">
        <f t="shared" si="31"/>
        <v>0</v>
      </c>
      <c r="O62" s="68">
        <f t="shared" si="32"/>
        <v>0.11453863152767493</v>
      </c>
      <c r="P62" s="68">
        <f t="shared" si="32"/>
        <v>0</v>
      </c>
      <c r="Q62" s="68">
        <f t="shared" si="11"/>
        <v>0.1555118169912369</v>
      </c>
      <c r="R62" s="68">
        <f t="shared" si="33"/>
        <v>0</v>
      </c>
      <c r="S62" s="68">
        <f t="shared" si="33"/>
        <v>1.6145832470923361E-4</v>
      </c>
      <c r="T62" s="68">
        <f t="shared" si="33"/>
        <v>0</v>
      </c>
      <c r="U62" s="68">
        <f t="shared" si="33"/>
        <v>1.1669445336307521E-3</v>
      </c>
      <c r="V62" s="68">
        <f t="shared" si="13"/>
        <v>1.3284028583399857E-3</v>
      </c>
      <c r="W62" s="68">
        <f t="shared" si="14"/>
        <v>0.20552869203856969</v>
      </c>
      <c r="X62" s="68">
        <f t="shared" si="34"/>
        <v>-1.6861857387314399E-3</v>
      </c>
    </row>
    <row r="63" spans="1:24" ht="15" thickBot="1" x14ac:dyDescent="0.4">
      <c r="B63" s="23" t="s">
        <v>69</v>
      </c>
      <c r="C63" s="24" t="s">
        <v>29</v>
      </c>
      <c r="D63" s="66">
        <f t="shared" si="27"/>
        <v>2.8737101408161165E-5</v>
      </c>
      <c r="E63" s="66">
        <f t="shared" si="27"/>
        <v>7.4948657967097477E-8</v>
      </c>
      <c r="F63" s="66">
        <f t="shared" si="27"/>
        <v>3.2024786218070352E-7</v>
      </c>
      <c r="G63" s="66">
        <f t="shared" si="8"/>
        <v>2.9132297928308968E-5</v>
      </c>
      <c r="H63" s="66">
        <f t="shared" si="28"/>
        <v>6.8667309273935734E-8</v>
      </c>
      <c r="I63" s="66">
        <f t="shared" si="29"/>
        <v>1.7678527795768973E-7</v>
      </c>
      <c r="J63" s="66">
        <f t="shared" si="30"/>
        <v>0</v>
      </c>
      <c r="K63" s="66">
        <f t="shared" si="31"/>
        <v>3.1014852990224716E-5</v>
      </c>
      <c r="L63" s="66">
        <f t="shared" si="31"/>
        <v>0</v>
      </c>
      <c r="M63" s="66">
        <f t="shared" si="31"/>
        <v>0</v>
      </c>
      <c r="N63" s="66">
        <f t="shared" si="31"/>
        <v>0</v>
      </c>
      <c r="O63" s="66">
        <f t="shared" si="32"/>
        <v>2.7269044093843651E-5</v>
      </c>
      <c r="P63" s="66">
        <f t="shared" si="32"/>
        <v>0</v>
      </c>
      <c r="Q63" s="66">
        <f t="shared" si="11"/>
        <v>5.8283897084068363E-5</v>
      </c>
      <c r="R63" s="66">
        <f t="shared" si="33"/>
        <v>0</v>
      </c>
      <c r="S63" s="66">
        <f t="shared" si="33"/>
        <v>1.2772936791094958E-7</v>
      </c>
      <c r="T63" s="66">
        <f t="shared" si="33"/>
        <v>0</v>
      </c>
      <c r="U63" s="66">
        <f t="shared" si="33"/>
        <v>4.7852557878197985E-7</v>
      </c>
      <c r="V63" s="66">
        <f t="shared" si="13"/>
        <v>6.0625494669292945E-7</v>
      </c>
      <c r="W63" s="66">
        <f t="shared" si="14"/>
        <v>8.8267902546301896E-5</v>
      </c>
      <c r="X63" s="66">
        <f t="shared" si="34"/>
        <v>-7.9621903875163546E-7</v>
      </c>
    </row>
    <row r="64" spans="1:24" ht="15" thickBot="1" x14ac:dyDescent="0.4">
      <c r="B64" s="23" t="s">
        <v>70</v>
      </c>
      <c r="C64" s="24" t="s">
        <v>29</v>
      </c>
      <c r="D64" s="68">
        <f t="shared" si="27"/>
        <v>0</v>
      </c>
      <c r="E64" s="68">
        <f t="shared" si="27"/>
        <v>0</v>
      </c>
      <c r="F64" s="68">
        <f t="shared" si="27"/>
        <v>0</v>
      </c>
      <c r="G64" s="68">
        <f t="shared" si="8"/>
        <v>0</v>
      </c>
      <c r="H64" s="68">
        <f t="shared" si="28"/>
        <v>0</v>
      </c>
      <c r="I64" s="68">
        <f t="shared" si="29"/>
        <v>0</v>
      </c>
      <c r="J64" s="68">
        <f t="shared" si="30"/>
        <v>0</v>
      </c>
      <c r="K64" s="68">
        <f t="shared" si="31"/>
        <v>0</v>
      </c>
      <c r="L64" s="68">
        <f t="shared" si="31"/>
        <v>0</v>
      </c>
      <c r="M64" s="68">
        <f t="shared" si="31"/>
        <v>0</v>
      </c>
      <c r="N64" s="68">
        <f t="shared" si="31"/>
        <v>0</v>
      </c>
      <c r="O64" s="68">
        <f t="shared" si="32"/>
        <v>0</v>
      </c>
      <c r="P64" s="68">
        <f t="shared" si="32"/>
        <v>0</v>
      </c>
      <c r="Q64" s="68">
        <f t="shared" si="11"/>
        <v>0</v>
      </c>
      <c r="R64" s="68">
        <f t="shared" si="33"/>
        <v>0</v>
      </c>
      <c r="S64" s="68">
        <f t="shared" si="33"/>
        <v>0</v>
      </c>
      <c r="T64" s="68">
        <f t="shared" si="33"/>
        <v>0</v>
      </c>
      <c r="U64" s="68">
        <f t="shared" si="33"/>
        <v>0</v>
      </c>
      <c r="V64" s="68">
        <f t="shared" si="13"/>
        <v>0</v>
      </c>
      <c r="W64" s="68">
        <f t="shared" si="14"/>
        <v>0</v>
      </c>
      <c r="X64" s="68">
        <f t="shared" si="34"/>
        <v>0</v>
      </c>
    </row>
    <row r="65" spans="1:24" ht="15" thickBot="1" x14ac:dyDescent="0.4">
      <c r="B65" s="23" t="s">
        <v>151</v>
      </c>
      <c r="C65" s="24" t="s">
        <v>29</v>
      </c>
      <c r="D65" s="66">
        <f t="shared" ref="D65:F67" si="35">D107*$C$25</f>
        <v>6.3861413367023408E-6</v>
      </c>
      <c r="E65" s="66">
        <f t="shared" si="35"/>
        <v>0</v>
      </c>
      <c r="F65" s="66">
        <f t="shared" si="35"/>
        <v>5.0199447731755428E-3</v>
      </c>
      <c r="G65" s="66">
        <f t="shared" si="8"/>
        <v>5.0263309145122453E-3</v>
      </c>
      <c r="H65" s="66">
        <f t="shared" si="28"/>
        <v>0</v>
      </c>
      <c r="I65" s="66">
        <f t="shared" si="29"/>
        <v>2.1017948717948717E-3</v>
      </c>
      <c r="J65" s="66">
        <f t="shared" si="30"/>
        <v>0</v>
      </c>
      <c r="K65" s="66">
        <f t="shared" ref="K65:N67" si="36">K107*$G$25</f>
        <v>3.8263343781365562E-6</v>
      </c>
      <c r="L65" s="66">
        <f t="shared" si="36"/>
        <v>0</v>
      </c>
      <c r="M65" s="66">
        <f t="shared" si="36"/>
        <v>0</v>
      </c>
      <c r="N65" s="66">
        <f t="shared" si="36"/>
        <v>0</v>
      </c>
      <c r="O65" s="66">
        <f t="shared" ref="O65:P67" si="37">O107*$F$25</f>
        <v>0</v>
      </c>
      <c r="P65" s="66">
        <f t="shared" si="37"/>
        <v>0</v>
      </c>
      <c r="Q65" s="66">
        <f t="shared" si="11"/>
        <v>3.8263343781365562E-6</v>
      </c>
      <c r="R65" s="66">
        <f t="shared" ref="R65:U67" si="38">R107*$H$25</f>
        <v>0</v>
      </c>
      <c r="S65" s="66">
        <f t="shared" si="38"/>
        <v>0</v>
      </c>
      <c r="T65" s="66">
        <f t="shared" si="38"/>
        <v>3.696252465483235E-3</v>
      </c>
      <c r="U65" s="66">
        <f t="shared" si="38"/>
        <v>0</v>
      </c>
      <c r="V65" s="66">
        <f t="shared" si="13"/>
        <v>3.696252465483235E-3</v>
      </c>
      <c r="W65" s="66">
        <f t="shared" si="14"/>
        <v>1.082820458616849E-2</v>
      </c>
      <c r="X65" s="66">
        <f t="shared" si="34"/>
        <v>0</v>
      </c>
    </row>
    <row r="66" spans="1:24" ht="15" thickBot="1" x14ac:dyDescent="0.4">
      <c r="B66" s="23" t="s">
        <v>152</v>
      </c>
      <c r="C66" s="24" t="s">
        <v>29</v>
      </c>
      <c r="D66" s="68">
        <f t="shared" si="35"/>
        <v>0</v>
      </c>
      <c r="E66" s="68">
        <f t="shared" si="35"/>
        <v>0</v>
      </c>
      <c r="F66" s="68">
        <f t="shared" si="35"/>
        <v>0</v>
      </c>
      <c r="G66" s="68">
        <f t="shared" si="8"/>
        <v>0</v>
      </c>
      <c r="H66" s="68">
        <f t="shared" si="28"/>
        <v>0</v>
      </c>
      <c r="I66" s="68">
        <f t="shared" si="29"/>
        <v>0</v>
      </c>
      <c r="J66" s="68">
        <f t="shared" si="30"/>
        <v>0</v>
      </c>
      <c r="K66" s="68">
        <f t="shared" si="36"/>
        <v>0</v>
      </c>
      <c r="L66" s="68">
        <f t="shared" si="36"/>
        <v>0</v>
      </c>
      <c r="M66" s="68">
        <f t="shared" si="36"/>
        <v>0</v>
      </c>
      <c r="N66" s="68">
        <f t="shared" si="36"/>
        <v>0</v>
      </c>
      <c r="O66" s="68">
        <f t="shared" si="37"/>
        <v>0</v>
      </c>
      <c r="P66" s="68">
        <f t="shared" si="37"/>
        <v>0</v>
      </c>
      <c r="Q66" s="68">
        <f t="shared" si="11"/>
        <v>0</v>
      </c>
      <c r="R66" s="68">
        <f t="shared" si="38"/>
        <v>0</v>
      </c>
      <c r="S66" s="68">
        <f t="shared" si="38"/>
        <v>0</v>
      </c>
      <c r="T66" s="68">
        <f t="shared" si="38"/>
        <v>0</v>
      </c>
      <c r="U66" s="68">
        <f t="shared" si="38"/>
        <v>0</v>
      </c>
      <c r="V66" s="68">
        <f t="shared" si="13"/>
        <v>0</v>
      </c>
      <c r="W66" s="68">
        <f t="shared" si="14"/>
        <v>0</v>
      </c>
      <c r="X66" s="68">
        <f t="shared" si="34"/>
        <v>0</v>
      </c>
    </row>
    <row r="67" spans="1:24" ht="15" thickBot="1" x14ac:dyDescent="0.4">
      <c r="B67" s="23" t="s">
        <v>71</v>
      </c>
      <c r="C67" s="24" t="s">
        <v>37</v>
      </c>
      <c r="D67" s="66">
        <f t="shared" si="35"/>
        <v>0</v>
      </c>
      <c r="E67" s="66">
        <f t="shared" si="35"/>
        <v>0</v>
      </c>
      <c r="F67" s="66">
        <f t="shared" si="35"/>
        <v>0</v>
      </c>
      <c r="G67" s="66">
        <f t="shared" si="8"/>
        <v>0</v>
      </c>
      <c r="H67" s="66">
        <f t="shared" si="28"/>
        <v>0</v>
      </c>
      <c r="I67" s="66">
        <f t="shared" si="29"/>
        <v>0</v>
      </c>
      <c r="J67" s="66">
        <f t="shared" si="30"/>
        <v>0</v>
      </c>
      <c r="K67" s="66">
        <f t="shared" si="36"/>
        <v>0</v>
      </c>
      <c r="L67" s="66">
        <f t="shared" si="36"/>
        <v>0</v>
      </c>
      <c r="M67" s="66">
        <f t="shared" si="36"/>
        <v>0</v>
      </c>
      <c r="N67" s="66">
        <f t="shared" si="36"/>
        <v>0</v>
      </c>
      <c r="O67" s="66">
        <f t="shared" si="37"/>
        <v>0</v>
      </c>
      <c r="P67" s="66">
        <f t="shared" si="37"/>
        <v>0</v>
      </c>
      <c r="Q67" s="66">
        <f t="shared" si="11"/>
        <v>0</v>
      </c>
      <c r="R67" s="66">
        <f t="shared" si="38"/>
        <v>0</v>
      </c>
      <c r="S67" s="66">
        <f t="shared" si="38"/>
        <v>0</v>
      </c>
      <c r="T67" s="66">
        <f t="shared" si="38"/>
        <v>0</v>
      </c>
      <c r="U67" s="66">
        <f t="shared" si="38"/>
        <v>0</v>
      </c>
      <c r="V67" s="66">
        <f t="shared" si="13"/>
        <v>0</v>
      </c>
      <c r="W67" s="66">
        <f t="shared" si="14"/>
        <v>0</v>
      </c>
      <c r="X67" s="66">
        <f t="shared" si="34"/>
        <v>0</v>
      </c>
    </row>
    <row r="68" spans="1:24" ht="15" thickBot="1" x14ac:dyDescent="0.4">
      <c r="B68" s="23"/>
      <c r="C68" s="24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</row>
    <row r="69" spans="1:24" ht="15" thickBot="1" x14ac:dyDescent="0.4">
      <c r="B69" s="23" t="s">
        <v>154</v>
      </c>
      <c r="C69" s="24" t="s">
        <v>29</v>
      </c>
      <c r="D69" s="66">
        <f t="shared" ref="D69:F70" si="39">D111*$C$25</f>
        <v>4.329004329004329E-5</v>
      </c>
      <c r="E69" s="66">
        <f t="shared" si="39"/>
        <v>0</v>
      </c>
      <c r="F69" s="66">
        <f t="shared" si="39"/>
        <v>0</v>
      </c>
      <c r="G69" s="66">
        <f t="shared" si="8"/>
        <v>4.329004329004329E-5</v>
      </c>
      <c r="H69" s="66">
        <f t="shared" ref="H69:J70" si="40">H111*$C$25</f>
        <v>0</v>
      </c>
      <c r="I69" s="66">
        <f t="shared" si="40"/>
        <v>0</v>
      </c>
      <c r="J69" s="66">
        <f t="shared" si="40"/>
        <v>0</v>
      </c>
      <c r="K69" s="66">
        <f>K111*$G$25</f>
        <v>0</v>
      </c>
      <c r="L69" s="66">
        <f t="shared" ref="L69:P70" si="41">L111*$C$25</f>
        <v>0</v>
      </c>
      <c r="M69" s="66">
        <f t="shared" si="41"/>
        <v>0</v>
      </c>
      <c r="N69" s="66">
        <f t="shared" si="41"/>
        <v>0</v>
      </c>
      <c r="O69" s="66">
        <f t="shared" si="41"/>
        <v>0</v>
      </c>
      <c r="P69" s="66">
        <f t="shared" si="41"/>
        <v>0</v>
      </c>
      <c r="Q69" s="66">
        <f t="shared" si="11"/>
        <v>0</v>
      </c>
      <c r="R69" s="66">
        <f t="shared" ref="R69:U70" si="42">R111*$C$25</f>
        <v>0</v>
      </c>
      <c r="S69" s="66">
        <f t="shared" si="42"/>
        <v>0</v>
      </c>
      <c r="T69" s="66">
        <f t="shared" si="42"/>
        <v>0</v>
      </c>
      <c r="U69" s="66">
        <f t="shared" si="42"/>
        <v>0</v>
      </c>
      <c r="V69" s="66">
        <f t="shared" si="13"/>
        <v>0</v>
      </c>
      <c r="W69" s="66">
        <f t="shared" si="14"/>
        <v>4.329004329004329E-5</v>
      </c>
      <c r="X69" s="66">
        <f t="shared" ref="X69:X70" si="43">X111*$C$25</f>
        <v>0</v>
      </c>
    </row>
    <row r="70" spans="1:24" ht="15" thickBot="1" x14ac:dyDescent="0.4">
      <c r="B70" s="23" t="s">
        <v>155</v>
      </c>
      <c r="C70" s="24" t="s">
        <v>29</v>
      </c>
      <c r="D70" s="68">
        <f t="shared" si="39"/>
        <v>1.0822510822510823E-3</v>
      </c>
      <c r="E70" s="68">
        <f t="shared" si="39"/>
        <v>0</v>
      </c>
      <c r="F70" s="68">
        <f t="shared" si="39"/>
        <v>0</v>
      </c>
      <c r="G70" s="68">
        <f t="shared" si="8"/>
        <v>1.0822510822510823E-3</v>
      </c>
      <c r="H70" s="68">
        <f t="shared" si="40"/>
        <v>0</v>
      </c>
      <c r="I70" s="68">
        <f t="shared" si="40"/>
        <v>0</v>
      </c>
      <c r="J70" s="68">
        <f t="shared" si="40"/>
        <v>0</v>
      </c>
      <c r="K70" s="68">
        <f>K112*$G$25</f>
        <v>0</v>
      </c>
      <c r="L70" s="68">
        <f t="shared" si="41"/>
        <v>0</v>
      </c>
      <c r="M70" s="68">
        <f t="shared" si="41"/>
        <v>0</v>
      </c>
      <c r="N70" s="68">
        <f t="shared" si="41"/>
        <v>0</v>
      </c>
      <c r="O70" s="68">
        <f t="shared" si="41"/>
        <v>0</v>
      </c>
      <c r="P70" s="68">
        <f t="shared" si="41"/>
        <v>0</v>
      </c>
      <c r="Q70" s="68">
        <f t="shared" si="11"/>
        <v>0</v>
      </c>
      <c r="R70" s="68">
        <f t="shared" si="42"/>
        <v>0</v>
      </c>
      <c r="S70" s="68">
        <f t="shared" si="42"/>
        <v>0</v>
      </c>
      <c r="T70" s="68">
        <f t="shared" si="42"/>
        <v>0</v>
      </c>
      <c r="U70" s="68">
        <f t="shared" si="42"/>
        <v>0</v>
      </c>
      <c r="V70" s="68">
        <f t="shared" si="13"/>
        <v>0</v>
      </c>
      <c r="W70" s="68">
        <f t="shared" si="14"/>
        <v>1.0822510822510823E-3</v>
      </c>
      <c r="X70" s="68">
        <f t="shared" si="43"/>
        <v>0</v>
      </c>
    </row>
    <row r="71" spans="1:24" x14ac:dyDescent="0.35">
      <c r="A71" s="26"/>
      <c r="E71"/>
      <c r="F71"/>
      <c r="G71"/>
      <c r="H71"/>
      <c r="I71"/>
      <c r="J71"/>
      <c r="K71"/>
      <c r="L71"/>
      <c r="M71"/>
      <c r="N71"/>
      <c r="O71"/>
      <c r="P71"/>
    </row>
    <row r="72" spans="1:24" ht="44" thickBot="1" x14ac:dyDescent="0.4">
      <c r="A72" s="6"/>
      <c r="B72" s="35" t="s">
        <v>88</v>
      </c>
      <c r="C72" s="36" t="s">
        <v>26</v>
      </c>
      <c r="D72" s="95" t="s">
        <v>89</v>
      </c>
      <c r="E72" s="95" t="s">
        <v>90</v>
      </c>
      <c r="F72" s="95" t="s">
        <v>91</v>
      </c>
      <c r="G72" s="95" t="s">
        <v>158</v>
      </c>
      <c r="H72" s="95" t="s">
        <v>92</v>
      </c>
      <c r="I72" s="95" t="s">
        <v>93</v>
      </c>
      <c r="J72" s="95" t="s">
        <v>94</v>
      </c>
      <c r="K72" s="95" t="s">
        <v>95</v>
      </c>
      <c r="L72" s="95" t="s">
        <v>96</v>
      </c>
      <c r="M72" s="95" t="s">
        <v>97</v>
      </c>
      <c r="N72" s="95" t="s">
        <v>98</v>
      </c>
      <c r="O72" s="95" t="s">
        <v>99</v>
      </c>
      <c r="P72" s="95" t="s">
        <v>100</v>
      </c>
      <c r="Q72" s="96" t="s">
        <v>157</v>
      </c>
      <c r="R72" s="96" t="s">
        <v>101</v>
      </c>
      <c r="S72" s="96" t="s">
        <v>102</v>
      </c>
      <c r="T72" s="96" t="s">
        <v>103</v>
      </c>
      <c r="U72" s="96" t="s">
        <v>104</v>
      </c>
      <c r="V72" s="96" t="s">
        <v>156</v>
      </c>
      <c r="W72" s="96" t="s">
        <v>105</v>
      </c>
      <c r="X72" s="96" t="s">
        <v>106</v>
      </c>
    </row>
    <row r="73" spans="1:24" ht="15.75" customHeight="1" thickBot="1" x14ac:dyDescent="0.4">
      <c r="B73" s="37" t="s">
        <v>107</v>
      </c>
      <c r="C73" s="38" t="s">
        <v>108</v>
      </c>
      <c r="D73" s="66">
        <v>0.17276898581161601</v>
      </c>
      <c r="E73" s="66">
        <v>1.0202859144848946E-3</v>
      </c>
      <c r="F73" s="66">
        <v>9.7650535036505788E-3</v>
      </c>
      <c r="G73" s="66">
        <v>0.18355432522975149</v>
      </c>
      <c r="H73" s="66">
        <v>9.3477709058554614E-4</v>
      </c>
      <c r="I73" s="66">
        <v>6.2513393101033118E-3</v>
      </c>
      <c r="J73" s="66">
        <v>0</v>
      </c>
      <c r="K73" s="66">
        <v>8.7038645256236571E-2</v>
      </c>
      <c r="L73" s="66">
        <v>0</v>
      </c>
      <c r="M73" s="66">
        <v>0</v>
      </c>
      <c r="N73" s="66">
        <v>0</v>
      </c>
      <c r="O73" s="66">
        <v>0.60760786891567098</v>
      </c>
      <c r="P73" s="66">
        <v>0</v>
      </c>
      <c r="Q73" s="67">
        <v>0.69464651417190748</v>
      </c>
      <c r="R73" s="67">
        <v>0</v>
      </c>
      <c r="S73" s="67">
        <v>9.2572176280460291E-4</v>
      </c>
      <c r="T73" s="67">
        <v>5.0276354170909936E-3</v>
      </c>
      <c r="U73" s="67">
        <v>3.0573014290877238E-2</v>
      </c>
      <c r="V73" s="67">
        <v>3.6526371470772839E-2</v>
      </c>
      <c r="W73" s="67">
        <v>0.9219133272731207</v>
      </c>
      <c r="X73" s="67">
        <v>-2.6164169965641301E-2</v>
      </c>
    </row>
    <row r="74" spans="1:24" ht="15.75" customHeight="1" thickBot="1" x14ac:dyDescent="0.4">
      <c r="B74" s="37" t="s">
        <v>109</v>
      </c>
      <c r="C74" s="38" t="s">
        <v>108</v>
      </c>
      <c r="D74" s="68">
        <v>0.17733926135625463</v>
      </c>
      <c r="E74" s="68">
        <v>1.0202802009818799E-3</v>
      </c>
      <c r="F74" s="68">
        <v>7.4568402215601463E-3</v>
      </c>
      <c r="G74" s="68">
        <v>0.18581638177879664</v>
      </c>
      <c r="H74" s="68">
        <v>9.3477185592372321E-4</v>
      </c>
      <c r="I74" s="68">
        <v>2.5657233595116607E-3</v>
      </c>
      <c r="J74" s="68">
        <v>0</v>
      </c>
      <c r="K74" s="68">
        <v>8.6443638101276782E-2</v>
      </c>
      <c r="L74" s="68">
        <v>0</v>
      </c>
      <c r="M74" s="68">
        <v>0</v>
      </c>
      <c r="N74" s="68">
        <v>0</v>
      </c>
      <c r="O74" s="68">
        <v>0.5736303088713437</v>
      </c>
      <c r="P74" s="68">
        <v>0</v>
      </c>
      <c r="Q74" s="69">
        <v>0.66007394697262056</v>
      </c>
      <c r="R74" s="69">
        <v>0</v>
      </c>
      <c r="S74" s="69">
        <v>9.2571201117806691E-4</v>
      </c>
      <c r="T74" s="69">
        <v>4.8573580187419056E-3</v>
      </c>
      <c r="U74" s="69">
        <v>1.4192640856078593E-2</v>
      </c>
      <c r="V74" s="69">
        <v>1.997571088599856E-2</v>
      </c>
      <c r="W74" s="69">
        <v>0.86936653485285109</v>
      </c>
      <c r="X74" s="69">
        <v>-2.8523467792007613E-2</v>
      </c>
    </row>
    <row r="75" spans="1:24" ht="15.75" customHeight="1" thickBot="1" x14ac:dyDescent="0.4">
      <c r="B75" s="37" t="s">
        <v>110</v>
      </c>
      <c r="C75" s="38" t="s">
        <v>108</v>
      </c>
      <c r="D75" s="66">
        <v>-4.5716002154454517E-3</v>
      </c>
      <c r="E75" s="66">
        <v>4.1716517444861182E-9</v>
      </c>
      <c r="F75" s="66">
        <v>2.3082106107412603E-3</v>
      </c>
      <c r="G75" s="66">
        <v>-2.2633854330524456E-3</v>
      </c>
      <c r="H75" s="66">
        <v>3.8220310848999629E-9</v>
      </c>
      <c r="I75" s="66">
        <v>3.6856158669753866E-3</v>
      </c>
      <c r="J75" s="66">
        <v>0</v>
      </c>
      <c r="K75" s="66">
        <v>5.9482551021696882E-4</v>
      </c>
      <c r="L75" s="66">
        <v>0</v>
      </c>
      <c r="M75" s="66">
        <v>0</v>
      </c>
      <c r="N75" s="66">
        <v>0</v>
      </c>
      <c r="O75" s="66">
        <v>3.3977560044327185E-2</v>
      </c>
      <c r="P75" s="66">
        <v>0</v>
      </c>
      <c r="Q75" s="66">
        <v>3.4572385554544165E-2</v>
      </c>
      <c r="R75" s="66">
        <v>0</v>
      </c>
      <c r="S75" s="66">
        <v>7.120043473399664E-9</v>
      </c>
      <c r="T75" s="66">
        <v>1.7027739834908924E-4</v>
      </c>
      <c r="U75" s="66">
        <v>1.6380373354921832E-2</v>
      </c>
      <c r="V75" s="66">
        <v>1.6550657873314393E-2</v>
      </c>
      <c r="W75" s="66">
        <v>5.2545277683812577E-2</v>
      </c>
      <c r="X75" s="66">
        <v>2.3592978263663081E-3</v>
      </c>
    </row>
    <row r="76" spans="1:24" ht="15.75" customHeight="1" thickBot="1" x14ac:dyDescent="0.4">
      <c r="B76" s="37" t="s">
        <v>111</v>
      </c>
      <c r="C76" s="38" t="s">
        <v>108</v>
      </c>
      <c r="D76" s="68">
        <v>1.3246708068309622E-6</v>
      </c>
      <c r="E76" s="68">
        <v>1.5418512702532394E-9</v>
      </c>
      <c r="F76" s="68">
        <v>2.6713491713718481E-9</v>
      </c>
      <c r="G76" s="68">
        <v>1.3288840072725871E-6</v>
      </c>
      <c r="H76" s="68">
        <v>1.4126307381697075E-9</v>
      </c>
      <c r="I76" s="68">
        <v>8.3616263238513613E-11</v>
      </c>
      <c r="J76" s="68">
        <v>0</v>
      </c>
      <c r="K76" s="68">
        <v>1.8164474280943241E-7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1.8164474280943241E-7</v>
      </c>
      <c r="R76" s="68">
        <v>0</v>
      </c>
      <c r="S76" s="68">
        <v>2.6315830625674318E-9</v>
      </c>
      <c r="T76" s="68">
        <v>0</v>
      </c>
      <c r="U76" s="68">
        <v>7.9876824419791345E-11</v>
      </c>
      <c r="V76" s="68">
        <v>2.7114598869872248E-9</v>
      </c>
      <c r="W76" s="68">
        <v>1.5147364569704151E-6</v>
      </c>
      <c r="X76" s="68">
        <v>0</v>
      </c>
    </row>
    <row r="77" spans="1:24" ht="15.75" customHeight="1" thickBot="1" x14ac:dyDescent="0.4">
      <c r="B77" s="37" t="s">
        <v>112</v>
      </c>
      <c r="C77" s="38" t="s">
        <v>113</v>
      </c>
      <c r="D77" s="66">
        <v>1.0374677967034318E-8</v>
      </c>
      <c r="E77" s="66">
        <v>1.2376354001269886E-11</v>
      </c>
      <c r="F77" s="66">
        <v>3.2381873145286587E-10</v>
      </c>
      <c r="G77" s="66">
        <v>1.0710873052488453E-8</v>
      </c>
      <c r="H77" s="66">
        <v>1.1339108009939236E-11</v>
      </c>
      <c r="I77" s="66">
        <v>3.8659893951538734E-11</v>
      </c>
      <c r="J77" s="66">
        <v>0</v>
      </c>
      <c r="K77" s="66">
        <v>8.1210858158464028E-9</v>
      </c>
      <c r="L77" s="66">
        <v>0</v>
      </c>
      <c r="M77" s="66">
        <v>0</v>
      </c>
      <c r="N77" s="66">
        <v>0</v>
      </c>
      <c r="O77" s="66">
        <v>6.7349177944603051E-9</v>
      </c>
      <c r="P77" s="66">
        <v>0</v>
      </c>
      <c r="Q77" s="66">
        <v>1.4856003610306712E-8</v>
      </c>
      <c r="R77" s="66">
        <v>0</v>
      </c>
      <c r="S77" s="66">
        <v>1.9214294657301106E-11</v>
      </c>
      <c r="T77" s="66">
        <v>4.3481189006731659E-10</v>
      </c>
      <c r="U77" s="66">
        <v>8.5276186293112026E-10</v>
      </c>
      <c r="V77" s="66">
        <v>1.3067880476557381E-9</v>
      </c>
      <c r="W77" s="66">
        <v>2.6923663712412382E-8</v>
      </c>
      <c r="X77" s="66">
        <v>-1.5512582631243188E-9</v>
      </c>
    </row>
    <row r="78" spans="1:24" ht="15.75" customHeight="1" thickBot="1" x14ac:dyDescent="0.4">
      <c r="B78" s="37" t="s">
        <v>114</v>
      </c>
      <c r="C78" s="38" t="s">
        <v>115</v>
      </c>
      <c r="D78" s="68">
        <v>8.5749655204048474E-4</v>
      </c>
      <c r="E78" s="68">
        <v>1.6272523745153493E-6</v>
      </c>
      <c r="F78" s="68">
        <v>3.9977183050607495E-5</v>
      </c>
      <c r="G78" s="68">
        <v>8.9910098746560766E-4</v>
      </c>
      <c r="H78" s="68">
        <v>1.4908744879280602E-6</v>
      </c>
      <c r="I78" s="68">
        <v>7.4762334953558086E-6</v>
      </c>
      <c r="J78" s="68">
        <v>0</v>
      </c>
      <c r="K78" s="68">
        <v>4.1002230684245049E-4</v>
      </c>
      <c r="L78" s="68">
        <v>0</v>
      </c>
      <c r="M78" s="68">
        <v>0</v>
      </c>
      <c r="N78" s="68">
        <v>0</v>
      </c>
      <c r="O78" s="68">
        <v>2.8425882346657435E-3</v>
      </c>
      <c r="P78" s="68">
        <v>0</v>
      </c>
      <c r="Q78" s="68">
        <v>3.2526105415081933E-3</v>
      </c>
      <c r="R78" s="68">
        <v>0</v>
      </c>
      <c r="S78" s="68">
        <v>2.0774147514416155E-6</v>
      </c>
      <c r="T78" s="68">
        <v>4.9166207360964611E-5</v>
      </c>
      <c r="U78" s="68">
        <v>1.0806065412116131E-4</v>
      </c>
      <c r="V78" s="68">
        <v>1.5930427623356755E-4</v>
      </c>
      <c r="W78" s="68">
        <v>4.3199829131906524E-3</v>
      </c>
      <c r="X78" s="68">
        <v>-4.2532007657228603E-4</v>
      </c>
    </row>
    <row r="79" spans="1:24" ht="15" thickBot="1" x14ac:dyDescent="0.4">
      <c r="B79" s="37" t="s">
        <v>116</v>
      </c>
      <c r="C79" s="38" t="s">
        <v>117</v>
      </c>
      <c r="D79" s="66">
        <v>2.2337689554196056E-6</v>
      </c>
      <c r="E79" s="66">
        <v>3.8242569949318578E-9</v>
      </c>
      <c r="F79" s="66">
        <v>2.6440150487690455E-8</v>
      </c>
      <c r="G79" s="66">
        <v>2.2640333629022268E-6</v>
      </c>
      <c r="H79" s="66">
        <v>3.5037510335312504E-9</v>
      </c>
      <c r="I79" s="66">
        <v>3.9120088427766842E-8</v>
      </c>
      <c r="J79" s="66">
        <v>0</v>
      </c>
      <c r="K79" s="66">
        <v>2.1315802444018404E-6</v>
      </c>
      <c r="L79" s="66">
        <v>0</v>
      </c>
      <c r="M79" s="66">
        <v>0</v>
      </c>
      <c r="N79" s="66">
        <v>0</v>
      </c>
      <c r="O79" s="66">
        <v>1.9023118741819255E-5</v>
      </c>
      <c r="P79" s="66">
        <v>0</v>
      </c>
      <c r="Q79" s="66">
        <v>2.1154698986221084E-5</v>
      </c>
      <c r="R79" s="66">
        <v>0</v>
      </c>
      <c r="S79" s="66">
        <v>3.9456360183516686E-9</v>
      </c>
      <c r="T79" s="66">
        <v>1.2194537470267741E-7</v>
      </c>
      <c r="U79" s="66">
        <v>1.4782425057967652E-7</v>
      </c>
      <c r="V79" s="66">
        <v>2.7371526130070554E-7</v>
      </c>
      <c r="W79" s="66">
        <v>2.3735071449885317E-5</v>
      </c>
      <c r="X79" s="66">
        <v>-7.9350543410406982E-5</v>
      </c>
    </row>
    <row r="80" spans="1:24" ht="15" thickBot="1" x14ac:dyDescent="0.4">
      <c r="B80" s="39" t="s">
        <v>118</v>
      </c>
      <c r="C80" s="40" t="s">
        <v>119</v>
      </c>
      <c r="D80" s="68">
        <v>1.1112616928374821E-4</v>
      </c>
      <c r="E80" s="68">
        <v>2.9940659163306626E-7</v>
      </c>
      <c r="F80" s="68">
        <v>4.8531407044640966E-6</v>
      </c>
      <c r="G80" s="68">
        <v>1.1627871657984536E-4</v>
      </c>
      <c r="H80" s="68">
        <v>2.7431371800344119E-7</v>
      </c>
      <c r="I80" s="68">
        <v>3.4268497400907574E-6</v>
      </c>
      <c r="J80" s="68">
        <v>0</v>
      </c>
      <c r="K80" s="68">
        <v>6.4306896022166718E-5</v>
      </c>
      <c r="L80" s="68">
        <v>0</v>
      </c>
      <c r="M80" s="68">
        <v>0</v>
      </c>
      <c r="N80" s="68">
        <v>0</v>
      </c>
      <c r="O80" s="68">
        <v>3.9176033667605309E-4</v>
      </c>
      <c r="P80" s="68">
        <v>0</v>
      </c>
      <c r="Q80" s="68">
        <v>4.5606723269821996E-4</v>
      </c>
      <c r="R80" s="68">
        <v>0</v>
      </c>
      <c r="S80" s="68">
        <v>4.2488126406434158E-7</v>
      </c>
      <c r="T80" s="68">
        <v>2.6794760114844695E-5</v>
      </c>
      <c r="U80" s="68">
        <v>4.2124582494554895E-5</v>
      </c>
      <c r="V80" s="68">
        <v>6.9344223873463948E-5</v>
      </c>
      <c r="W80" s="68">
        <v>6.4539133660962346E-4</v>
      </c>
      <c r="X80" s="68">
        <v>-5.9610942009282983E-5</v>
      </c>
    </row>
    <row r="81" spans="1:24" ht="15" thickBot="1" x14ac:dyDescent="0.4">
      <c r="B81" s="39" t="s">
        <v>120</v>
      </c>
      <c r="C81" s="97" t="s">
        <v>121</v>
      </c>
      <c r="D81" s="66">
        <v>1.2131914545589003E-3</v>
      </c>
      <c r="E81" s="66">
        <v>3.285552725190357E-6</v>
      </c>
      <c r="F81" s="66">
        <v>5.9943495083107294E-5</v>
      </c>
      <c r="G81" s="66">
        <v>1.2764205023671981E-3</v>
      </c>
      <c r="H81" s="66">
        <v>3.0101948618681303E-6</v>
      </c>
      <c r="I81" s="66">
        <v>2.3723158280573509E-5</v>
      </c>
      <c r="J81" s="66">
        <v>0</v>
      </c>
      <c r="K81" s="66">
        <v>7.0530818382490449E-4</v>
      </c>
      <c r="L81" s="66">
        <v>0</v>
      </c>
      <c r="M81" s="66">
        <v>0</v>
      </c>
      <c r="N81" s="66">
        <v>0</v>
      </c>
      <c r="O81" s="66">
        <v>6.5441016321131753E-3</v>
      </c>
      <c r="P81" s="66">
        <v>0</v>
      </c>
      <c r="Q81" s="66">
        <v>7.2494098159380811E-3</v>
      </c>
      <c r="R81" s="66">
        <v>0</v>
      </c>
      <c r="S81" s="66">
        <v>4.6609561712930872E-6</v>
      </c>
      <c r="T81" s="66">
        <v>4.3859496569049289E-5</v>
      </c>
      <c r="U81" s="66">
        <v>2.2547174188088285E-4</v>
      </c>
      <c r="V81" s="66">
        <v>2.7399219462122525E-4</v>
      </c>
      <c r="W81" s="66">
        <v>8.8265558660689455E-3</v>
      </c>
      <c r="X81" s="66">
        <v>-7.4113376205326689E-4</v>
      </c>
    </row>
    <row r="82" spans="1:24" ht="15.75" customHeight="1" thickBot="1" x14ac:dyDescent="0.4">
      <c r="A82" s="26"/>
      <c r="B82" s="39" t="s">
        <v>122</v>
      </c>
      <c r="C82" s="97" t="s">
        <v>123</v>
      </c>
      <c r="D82" s="68">
        <v>4.2225129446882032E-4</v>
      </c>
      <c r="E82" s="68">
        <v>1.0553679489910375E-6</v>
      </c>
      <c r="F82" s="68">
        <v>1.6933637777174923E-5</v>
      </c>
      <c r="G82" s="68">
        <v>4.4024030019498622E-4</v>
      </c>
      <c r="H82" s="68">
        <v>9.6691894580661954E-7</v>
      </c>
      <c r="I82" s="68">
        <v>5.4513219240036187E-6</v>
      </c>
      <c r="J82" s="68">
        <v>0</v>
      </c>
      <c r="K82" s="68">
        <v>2.1585179059395307E-4</v>
      </c>
      <c r="L82" s="68">
        <v>0</v>
      </c>
      <c r="M82" s="68">
        <v>0</v>
      </c>
      <c r="N82" s="68">
        <v>0</v>
      </c>
      <c r="O82" s="68">
        <v>1.1468673766835099E-3</v>
      </c>
      <c r="P82" s="68">
        <v>0</v>
      </c>
      <c r="Q82" s="68">
        <v>1.362719167277463E-3</v>
      </c>
      <c r="R82" s="68">
        <v>0</v>
      </c>
      <c r="S82" s="68">
        <v>1.3970916780771662E-6</v>
      </c>
      <c r="T82" s="68">
        <v>1.3917866061630544E-5</v>
      </c>
      <c r="U82" s="68">
        <v>5.2604907514709803E-5</v>
      </c>
      <c r="V82" s="68">
        <v>6.7919865254417511E-5</v>
      </c>
      <c r="W82" s="68">
        <v>1.8772975735966769E-3</v>
      </c>
      <c r="X82" s="68">
        <v>-1.9086406061909073E-4</v>
      </c>
    </row>
    <row r="83" spans="1:24" ht="15.75" customHeight="1" thickBot="1" x14ac:dyDescent="0.4">
      <c r="A83" s="6"/>
      <c r="B83" s="39" t="s">
        <v>124</v>
      </c>
      <c r="C83" s="97" t="s">
        <v>125</v>
      </c>
      <c r="D83" s="66">
        <v>2.6497265590480415E-5</v>
      </c>
      <c r="E83" s="66">
        <v>3.6381902911204856E-10</v>
      </c>
      <c r="F83" s="66">
        <v>1.6369249704229087E-9</v>
      </c>
      <c r="G83" s="66">
        <v>2.6499266334479961E-5</v>
      </c>
      <c r="H83" s="66">
        <v>3.333278336050712E-10</v>
      </c>
      <c r="I83" s="66">
        <v>1.3229127279934229E-10</v>
      </c>
      <c r="J83" s="66">
        <v>0</v>
      </c>
      <c r="K83" s="66">
        <v>9.6592271249016771E-6</v>
      </c>
      <c r="L83" s="66">
        <v>0</v>
      </c>
      <c r="M83" s="66">
        <v>0</v>
      </c>
      <c r="N83" s="66">
        <v>0</v>
      </c>
      <c r="O83" s="66">
        <v>6.8411223095957551E-7</v>
      </c>
      <c r="P83" s="66">
        <v>0</v>
      </c>
      <c r="Q83" s="66">
        <v>1.0343339355861252E-5</v>
      </c>
      <c r="R83" s="66">
        <v>0</v>
      </c>
      <c r="S83" s="66">
        <v>1.4416895403384544E-9</v>
      </c>
      <c r="T83" s="66">
        <v>1.485151344355362E-8</v>
      </c>
      <c r="U83" s="66">
        <v>1.7642046596775556E-8</v>
      </c>
      <c r="V83" s="66">
        <v>3.3935249580667637E-8</v>
      </c>
      <c r="W83" s="66">
        <v>3.6877006559028283E-5</v>
      </c>
      <c r="X83" s="66">
        <v>-2.2133961653781064E-5</v>
      </c>
    </row>
    <row r="84" spans="1:24" ht="15.75" customHeight="1" thickBot="1" x14ac:dyDescent="0.4">
      <c r="B84" s="37" t="s">
        <v>126</v>
      </c>
      <c r="C84" s="38" t="s">
        <v>37</v>
      </c>
      <c r="D84" s="68">
        <v>9.0463260230247329</v>
      </c>
      <c r="E84" s="68">
        <v>1.8167907194741321E-2</v>
      </c>
      <c r="F84" s="68">
        <v>0.16893268103985595</v>
      </c>
      <c r="G84" s="68">
        <v>9.2334266112593291</v>
      </c>
      <c r="H84" s="68">
        <v>1.6645278728661641E-2</v>
      </c>
      <c r="I84" s="68">
        <v>2.7490311345593627E-2</v>
      </c>
      <c r="J84" s="68">
        <v>0</v>
      </c>
      <c r="K84" s="68">
        <v>2.0615324999509506</v>
      </c>
      <c r="L84" s="68">
        <v>0</v>
      </c>
      <c r="M84" s="68">
        <v>0</v>
      </c>
      <c r="N84" s="68">
        <v>0</v>
      </c>
      <c r="O84" s="68">
        <v>79.724737845512252</v>
      </c>
      <c r="P84" s="68">
        <v>0</v>
      </c>
      <c r="Q84" s="68">
        <v>81.786270345463194</v>
      </c>
      <c r="R84" s="68">
        <v>0</v>
      </c>
      <c r="S84" s="68">
        <v>1.9504609169269188E-2</v>
      </c>
      <c r="T84" s="68">
        <v>6.7200596931938167E-2</v>
      </c>
      <c r="U84" s="68">
        <v>0.2398832113262373</v>
      </c>
      <c r="V84" s="68">
        <v>0.32658841742744477</v>
      </c>
      <c r="W84" s="68">
        <v>91.390420964224219</v>
      </c>
      <c r="X84" s="68">
        <v>3.6829183045196294E-3</v>
      </c>
    </row>
    <row r="85" spans="1:24" ht="15.75" customHeight="1" thickBot="1" x14ac:dyDescent="0.4">
      <c r="B85" s="37" t="s">
        <v>127</v>
      </c>
      <c r="C85" s="38" t="s">
        <v>128</v>
      </c>
      <c r="D85" s="66">
        <v>6.8796701162180784E-2</v>
      </c>
      <c r="E85" s="66">
        <v>3.675613672677349E-5</v>
      </c>
      <c r="F85" s="66">
        <v>1.3422771639706921E-3</v>
      </c>
      <c r="G85" s="66">
        <v>7.0175734462878267E-2</v>
      </c>
      <c r="H85" s="66">
        <v>3.367565313097984E-5</v>
      </c>
      <c r="I85" s="66">
        <v>2.2804659483141655E-4</v>
      </c>
      <c r="J85" s="66">
        <v>0</v>
      </c>
      <c r="K85" s="66">
        <v>2.774008559620093E-2</v>
      </c>
      <c r="L85" s="66">
        <v>0</v>
      </c>
      <c r="M85" s="66">
        <v>0</v>
      </c>
      <c r="N85" s="66">
        <v>0</v>
      </c>
      <c r="O85" s="66">
        <v>0.11154454623703651</v>
      </c>
      <c r="P85" s="66">
        <v>0</v>
      </c>
      <c r="Q85" s="66">
        <v>0.13928463183323747</v>
      </c>
      <c r="R85" s="66">
        <v>0</v>
      </c>
      <c r="S85" s="66">
        <v>5.374547447785045E-5</v>
      </c>
      <c r="T85" s="66">
        <v>1.4267190369774121</v>
      </c>
      <c r="U85" s="66">
        <v>1.6085241598227134</v>
      </c>
      <c r="V85" s="66">
        <v>3.0352969422746017</v>
      </c>
      <c r="W85" s="66">
        <v>3.2450190308186802</v>
      </c>
      <c r="X85" s="66">
        <v>-10.82824706243947</v>
      </c>
    </row>
    <row r="86" spans="1:24" ht="15.75" customHeight="1" thickBot="1" x14ac:dyDescent="0.4">
      <c r="B86" s="37" t="s">
        <v>129</v>
      </c>
      <c r="C86" s="38" t="s">
        <v>130</v>
      </c>
      <c r="D86" s="68">
        <v>5.2834412314984042E-9</v>
      </c>
      <c r="E86" s="68">
        <v>1.3865394944194379E-11</v>
      </c>
      <c r="F86" s="68">
        <v>3.1309280878267749E-10</v>
      </c>
      <c r="G86" s="68">
        <v>5.6103994352252765E-9</v>
      </c>
      <c r="H86" s="68">
        <v>1.2703354385027581E-11</v>
      </c>
      <c r="I86" s="68">
        <v>4.5943471382650474E-11</v>
      </c>
      <c r="J86" s="68">
        <v>0</v>
      </c>
      <c r="K86" s="68">
        <v>3.9865509375033411E-9</v>
      </c>
      <c r="L86" s="68">
        <v>0</v>
      </c>
      <c r="M86" s="68">
        <v>0</v>
      </c>
      <c r="N86" s="68">
        <v>0</v>
      </c>
      <c r="O86" s="68">
        <v>9.3113139264460768E-8</v>
      </c>
      <c r="P86" s="68">
        <v>0</v>
      </c>
      <c r="Q86" s="68">
        <v>9.709969020196413E-8</v>
      </c>
      <c r="R86" s="68">
        <v>0</v>
      </c>
      <c r="S86" s="68">
        <v>1.5253019480947259E-11</v>
      </c>
      <c r="T86" s="68">
        <v>2.3488893267217237E-10</v>
      </c>
      <c r="U86" s="68">
        <v>6.4373112157614968E-10</v>
      </c>
      <c r="V86" s="68">
        <v>8.9387307372926941E-10</v>
      </c>
      <c r="W86" s="68">
        <v>1.0366260953668634E-7</v>
      </c>
      <c r="X86" s="68">
        <v>-2.7479163516597791E-9</v>
      </c>
    </row>
    <row r="87" spans="1:24" ht="15.75" customHeight="1" thickBot="1" x14ac:dyDescent="0.4">
      <c r="B87" s="37" t="s">
        <v>131</v>
      </c>
      <c r="C87" s="38" t="s">
        <v>132</v>
      </c>
      <c r="D87" s="66">
        <v>3.2239469716526727E-2</v>
      </c>
      <c r="E87" s="66">
        <v>3.6072894678562073E-5</v>
      </c>
      <c r="F87" s="66">
        <v>9.8644303162062023E-3</v>
      </c>
      <c r="G87" s="66">
        <v>4.2139972927411479E-2</v>
      </c>
      <c r="H87" s="66">
        <v>3.3049672702429847E-5</v>
      </c>
      <c r="I87" s="66">
        <v>7.020809742254888E-4</v>
      </c>
      <c r="J87" s="66">
        <v>0</v>
      </c>
      <c r="K87" s="66">
        <v>2.2973383529846608E-2</v>
      </c>
      <c r="L87" s="66">
        <v>0</v>
      </c>
      <c r="M87" s="66">
        <v>0</v>
      </c>
      <c r="N87" s="66">
        <v>0</v>
      </c>
      <c r="O87" s="66">
        <v>10.377465562616289</v>
      </c>
      <c r="P87" s="66">
        <v>0</v>
      </c>
      <c r="Q87" s="66">
        <v>10.400438946146135</v>
      </c>
      <c r="R87" s="66">
        <v>0</v>
      </c>
      <c r="S87" s="66">
        <v>5.8742706371727787E-5</v>
      </c>
      <c r="T87" s="66">
        <v>4.4322273799451224E-4</v>
      </c>
      <c r="U87" s="66">
        <v>3.8813439052580471E-3</v>
      </c>
      <c r="V87" s="66">
        <v>4.3833093496242898E-3</v>
      </c>
      <c r="W87" s="66">
        <v>10.4476973590701</v>
      </c>
      <c r="X87" s="66">
        <v>-1.0688729585982566E-2</v>
      </c>
    </row>
    <row r="88" spans="1:24" ht="15.75" customHeight="1" thickBot="1" x14ac:dyDescent="0.4">
      <c r="B88" s="37" t="s">
        <v>133</v>
      </c>
      <c r="C88" s="38" t="s">
        <v>134</v>
      </c>
      <c r="D88" s="68">
        <v>4.8077586554553253</v>
      </c>
      <c r="E88" s="68">
        <v>2.9740685939671125E-2</v>
      </c>
      <c r="F88" s="68">
        <v>7.6743662480688049E-2</v>
      </c>
      <c r="G88" s="68">
        <v>4.9142430038756846</v>
      </c>
      <c r="H88" s="68">
        <v>2.7248158070220848E-2</v>
      </c>
      <c r="I88" s="68">
        <v>3.8946268076572289E-2</v>
      </c>
      <c r="J88" s="68">
        <v>0</v>
      </c>
      <c r="K88" s="68">
        <v>2.6879039588661282</v>
      </c>
      <c r="L88" s="68">
        <v>0</v>
      </c>
      <c r="M88" s="68">
        <v>0</v>
      </c>
      <c r="N88" s="68">
        <v>0</v>
      </c>
      <c r="O88" s="68">
        <v>0.92269415112482234</v>
      </c>
      <c r="P88" s="68">
        <v>0</v>
      </c>
      <c r="Q88" s="68">
        <v>3.6105981099909505</v>
      </c>
      <c r="R88" s="68">
        <v>0</v>
      </c>
      <c r="S88" s="68">
        <v>5.0656555305855916E-2</v>
      </c>
      <c r="T88" s="68">
        <v>4.7850784073522411E-2</v>
      </c>
      <c r="U88" s="68">
        <v>0.28980539503676039</v>
      </c>
      <c r="V88" s="68">
        <v>0.38831273441613867</v>
      </c>
      <c r="W88" s="68">
        <v>8.9793482744295652</v>
      </c>
      <c r="X88" s="68">
        <v>-0.22783645046711717</v>
      </c>
    </row>
    <row r="89" spans="1:24" ht="15.75" customHeight="1" thickBot="1" x14ac:dyDescent="0.4">
      <c r="B89" s="37" t="s">
        <v>135</v>
      </c>
      <c r="C89" s="38" t="s">
        <v>136</v>
      </c>
      <c r="D89" s="66">
        <v>1.3013573211221958E-9</v>
      </c>
      <c r="E89" s="66">
        <v>1.9976415617076429E-13</v>
      </c>
      <c r="F89" s="66">
        <v>1.0606463342870217E-12</v>
      </c>
      <c r="G89" s="66">
        <v>1.3026177316126536E-9</v>
      </c>
      <c r="H89" s="66">
        <v>1.8302218432845808E-13</v>
      </c>
      <c r="I89" s="66">
        <v>3.0753390845712232E-10</v>
      </c>
      <c r="J89" s="66">
        <v>0</v>
      </c>
      <c r="K89" s="66">
        <v>4.6147052986123688E-10</v>
      </c>
      <c r="L89" s="66">
        <v>0</v>
      </c>
      <c r="M89" s="66">
        <v>0</v>
      </c>
      <c r="N89" s="66">
        <v>0</v>
      </c>
      <c r="O89" s="66">
        <v>1.0083708447633747E-10</v>
      </c>
      <c r="P89" s="66">
        <v>0</v>
      </c>
      <c r="Q89" s="66">
        <v>5.6230761433757435E-10</v>
      </c>
      <c r="R89" s="66">
        <v>0</v>
      </c>
      <c r="S89" s="66">
        <v>3.4053877860960256E-13</v>
      </c>
      <c r="T89" s="66">
        <v>5.19472390466816E-12</v>
      </c>
      <c r="U89" s="66">
        <v>8.430507276119857E-12</v>
      </c>
      <c r="V89" s="66">
        <v>1.396576995939762E-11</v>
      </c>
      <c r="W89" s="66">
        <v>2.1866080465510762E-9</v>
      </c>
      <c r="X89" s="66">
        <v>-4.6217421657666604E-10</v>
      </c>
    </row>
    <row r="90" spans="1:24" ht="15.75" customHeight="1" thickBot="1" x14ac:dyDescent="0.4">
      <c r="B90" s="37" t="s">
        <v>137</v>
      </c>
      <c r="C90" s="38" t="s">
        <v>136</v>
      </c>
      <c r="D90" s="68">
        <v>3.8286455822126467E-9</v>
      </c>
      <c r="E90" s="68">
        <v>3.8101700898538185E-12</v>
      </c>
      <c r="F90" s="68">
        <v>6.4577331376542995E-11</v>
      </c>
      <c r="G90" s="68">
        <v>3.8970330836790456E-9</v>
      </c>
      <c r="H90" s="68">
        <v>3.4908447334860786E-12</v>
      </c>
      <c r="I90" s="68">
        <v>7.6283949784984445E-12</v>
      </c>
      <c r="J90" s="68">
        <v>0</v>
      </c>
      <c r="K90" s="68">
        <v>1.8391125467294417E-9</v>
      </c>
      <c r="L90" s="68">
        <v>0</v>
      </c>
      <c r="M90" s="68">
        <v>0</v>
      </c>
      <c r="N90" s="68">
        <v>0</v>
      </c>
      <c r="O90" s="68">
        <v>2.6563018004564182E-9</v>
      </c>
      <c r="P90" s="68">
        <v>0</v>
      </c>
      <c r="Q90" s="68">
        <v>4.49541434718586E-9</v>
      </c>
      <c r="R90" s="68">
        <v>0</v>
      </c>
      <c r="S90" s="68">
        <v>4.9730556559679447E-12</v>
      </c>
      <c r="T90" s="68">
        <v>3.412263570392931E-10</v>
      </c>
      <c r="U90" s="68">
        <v>4.6050346021802229E-10</v>
      </c>
      <c r="V90" s="68">
        <v>8.0670287291328326E-10</v>
      </c>
      <c r="W90" s="68">
        <v>9.2102695434901731E-9</v>
      </c>
      <c r="X90" s="68">
        <v>-4.0013345453276692E-9</v>
      </c>
    </row>
    <row r="91" spans="1:24" ht="15.75" customHeight="1" thickBot="1" x14ac:dyDescent="0.4">
      <c r="B91" s="37" t="s">
        <v>138</v>
      </c>
      <c r="C91" s="38" t="s">
        <v>139</v>
      </c>
      <c r="D91" s="66">
        <v>0.11300212284230081</v>
      </c>
      <c r="E91" s="66">
        <v>4.3615604355692269E-6</v>
      </c>
      <c r="F91" s="66">
        <v>1.4378107970540663E-4</v>
      </c>
      <c r="G91" s="66">
        <v>0.11315026548244177</v>
      </c>
      <c r="H91" s="66">
        <v>3.9960237777395975E-6</v>
      </c>
      <c r="I91" s="66">
        <v>3.6073509552682444E-6</v>
      </c>
      <c r="J91" s="66">
        <v>0</v>
      </c>
      <c r="K91" s="66">
        <v>0.10860748030089393</v>
      </c>
      <c r="L91" s="66">
        <v>0</v>
      </c>
      <c r="M91" s="66">
        <v>0</v>
      </c>
      <c r="N91" s="66">
        <v>0</v>
      </c>
      <c r="O91" s="66">
        <v>2.9209965512035248E-2</v>
      </c>
      <c r="P91" s="66">
        <v>0</v>
      </c>
      <c r="Q91" s="66">
        <v>0.13781744581292918</v>
      </c>
      <c r="R91" s="66">
        <v>0</v>
      </c>
      <c r="S91" s="66">
        <v>7.4441736307828542E-6</v>
      </c>
      <c r="T91" s="66">
        <v>1.3464439286114859E-2</v>
      </c>
      <c r="U91" s="66">
        <v>1.8621151620569015E-2</v>
      </c>
      <c r="V91" s="66">
        <v>3.2093035080314657E-2</v>
      </c>
      <c r="W91" s="66">
        <v>0.28306834975041867</v>
      </c>
      <c r="X91" s="66">
        <v>-0.19525867377229916</v>
      </c>
    </row>
    <row r="92" spans="1:24" ht="15.75" customHeight="1" thickBot="1" x14ac:dyDescent="0.4">
      <c r="B92" s="37" t="s">
        <v>140</v>
      </c>
      <c r="C92" s="38" t="s">
        <v>141</v>
      </c>
      <c r="D92" s="68">
        <v>9.5700431190427815E-2</v>
      </c>
      <c r="E92" s="68">
        <v>5.7073972046861813E-5</v>
      </c>
      <c r="F92" s="68">
        <v>1.3623912454105491E-2</v>
      </c>
      <c r="G92" s="68">
        <v>0.10938141761658018</v>
      </c>
      <c r="H92" s="68">
        <v>5.2290677329463569E-5</v>
      </c>
      <c r="I92" s="68">
        <v>2.9333123193333965E-3</v>
      </c>
      <c r="J92" s="68">
        <v>0</v>
      </c>
      <c r="K92" s="68">
        <v>4.4414619875028462E-2</v>
      </c>
      <c r="L92" s="68">
        <v>0</v>
      </c>
      <c r="M92" s="68">
        <v>0</v>
      </c>
      <c r="N92" s="68">
        <v>0</v>
      </c>
      <c r="O92" s="68">
        <v>9.0532449568027751</v>
      </c>
      <c r="P92" s="68">
        <v>0</v>
      </c>
      <c r="Q92" s="68">
        <v>9.0976595766778026</v>
      </c>
      <c r="R92" s="68">
        <v>0</v>
      </c>
      <c r="S92" s="68">
        <v>9.7426987362526183E-5</v>
      </c>
      <c r="T92" s="68">
        <v>6.2847748212869507E-3</v>
      </c>
      <c r="U92" s="68">
        <v>2.1187387565049367E-2</v>
      </c>
      <c r="V92" s="68">
        <v>2.7569589373698855E-2</v>
      </c>
      <c r="W92" s="68">
        <v>9.2375961866647458</v>
      </c>
      <c r="X92" s="68">
        <v>-0.12449983212537163</v>
      </c>
    </row>
    <row r="93" spans="1:24" ht="15.75" customHeight="1" thickBot="1" x14ac:dyDescent="0.4">
      <c r="B93" s="37" t="s">
        <v>142</v>
      </c>
      <c r="C93" s="38" t="s">
        <v>141</v>
      </c>
      <c r="D93" s="66">
        <v>1.0387337278106508E-2</v>
      </c>
      <c r="E93" s="66">
        <v>0</v>
      </c>
      <c r="F93" s="66">
        <v>0</v>
      </c>
      <c r="G93" s="66">
        <v>1.0387337278106508E-2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  <c r="V93" s="66">
        <v>0</v>
      </c>
      <c r="W93" s="66">
        <v>1.0387337278106508E-2</v>
      </c>
      <c r="X93" s="66">
        <v>0</v>
      </c>
    </row>
    <row r="94" spans="1:24" ht="15" thickBot="1" x14ac:dyDescent="0.4">
      <c r="B94" s="37" t="s">
        <v>143</v>
      </c>
      <c r="C94" s="38" t="s">
        <v>141</v>
      </c>
      <c r="D94" s="68">
        <v>0.10608776846853434</v>
      </c>
      <c r="E94" s="68">
        <v>5.7073972046861813E-5</v>
      </c>
      <c r="F94" s="68">
        <v>1.3623912454105491E-2</v>
      </c>
      <c r="G94" s="68">
        <v>0.11976875489468669</v>
      </c>
      <c r="H94" s="68">
        <v>5.2290677329463569E-5</v>
      </c>
      <c r="I94" s="68">
        <v>2.9333123193333965E-3</v>
      </c>
      <c r="J94" s="68">
        <v>0</v>
      </c>
      <c r="K94" s="68">
        <v>4.4414619875028462E-2</v>
      </c>
      <c r="L94" s="68">
        <v>0</v>
      </c>
      <c r="M94" s="68">
        <v>0</v>
      </c>
      <c r="N94" s="68">
        <v>0</v>
      </c>
      <c r="O94" s="68">
        <v>9.0532449568027751</v>
      </c>
      <c r="P94" s="68">
        <v>0</v>
      </c>
      <c r="Q94" s="68">
        <v>9.0976595766778026</v>
      </c>
      <c r="R94" s="68">
        <v>0</v>
      </c>
      <c r="S94" s="68">
        <v>9.7426987362526183E-5</v>
      </c>
      <c r="T94" s="68">
        <v>6.2847748212869507E-3</v>
      </c>
      <c r="U94" s="68">
        <v>2.1187387565049367E-2</v>
      </c>
      <c r="V94" s="68">
        <v>2.7569589373698855E-2</v>
      </c>
      <c r="W94" s="68">
        <v>9.2479835239428514</v>
      </c>
      <c r="X94" s="68">
        <v>-0.12449983212537163</v>
      </c>
    </row>
    <row r="95" spans="1:24" ht="15" thickBot="1" x14ac:dyDescent="0.4">
      <c r="A95" s="113"/>
      <c r="B95" s="37" t="s">
        <v>144</v>
      </c>
      <c r="C95" s="38" t="s">
        <v>141</v>
      </c>
      <c r="D95" s="66">
        <v>8.9677843598512137</v>
      </c>
      <c r="E95" s="66">
        <v>1.8167907194741321E-2</v>
      </c>
      <c r="F95" s="66">
        <v>0.16893268103985595</v>
      </c>
      <c r="G95" s="66">
        <v>9.1548849480858099</v>
      </c>
      <c r="H95" s="66">
        <v>1.6645278728661641E-2</v>
      </c>
      <c r="I95" s="66">
        <v>2.7490311345593627E-2</v>
      </c>
      <c r="J95" s="66">
        <v>0</v>
      </c>
      <c r="K95" s="66">
        <v>2.0510496433756193</v>
      </c>
      <c r="L95" s="66">
        <v>0</v>
      </c>
      <c r="M95" s="66">
        <v>0</v>
      </c>
      <c r="N95" s="66">
        <v>0</v>
      </c>
      <c r="O95" s="66">
        <v>79.724737845512252</v>
      </c>
      <c r="P95" s="66">
        <v>0</v>
      </c>
      <c r="Q95" s="66">
        <v>81.775787488887843</v>
      </c>
      <c r="R95" s="66">
        <v>0</v>
      </c>
      <c r="S95" s="66">
        <v>1.9504609169269188E-2</v>
      </c>
      <c r="T95" s="66">
        <v>6.7200596931938167E-2</v>
      </c>
      <c r="U95" s="66">
        <v>0.2398832113262373</v>
      </c>
      <c r="V95" s="66">
        <v>0.32658841742744477</v>
      </c>
      <c r="W95" s="66">
        <v>91.301396444475344</v>
      </c>
      <c r="X95" s="66">
        <v>3.6829183045196294E-3</v>
      </c>
    </row>
    <row r="96" spans="1:24" ht="15" thickBot="1" x14ac:dyDescent="0.4">
      <c r="A96" s="113"/>
      <c r="B96" s="37" t="s">
        <v>145</v>
      </c>
      <c r="C96" s="38" t="s">
        <v>141</v>
      </c>
      <c r="D96" s="68">
        <v>7.8541956461229551E-2</v>
      </c>
      <c r="E96" s="68">
        <v>0</v>
      </c>
      <c r="F96" s="68">
        <v>0</v>
      </c>
      <c r="G96" s="68">
        <v>7.8541956461229551E-2</v>
      </c>
      <c r="H96" s="68">
        <v>0</v>
      </c>
      <c r="I96" s="68">
        <v>0</v>
      </c>
      <c r="J96" s="68">
        <v>0</v>
      </c>
      <c r="K96" s="68">
        <v>1.0482892350811958E-2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1.0482892350811958E-2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8.9024848812041507E-2</v>
      </c>
      <c r="X96" s="68">
        <v>0</v>
      </c>
    </row>
    <row r="97" spans="1:24" ht="15" thickBot="1" x14ac:dyDescent="0.4">
      <c r="A97" s="113"/>
      <c r="B97" s="37" t="s">
        <v>146</v>
      </c>
      <c r="C97" s="38" t="s">
        <v>141</v>
      </c>
      <c r="D97" s="66">
        <v>9.0463263163124434</v>
      </c>
      <c r="E97" s="66">
        <v>1.8167907194741321E-2</v>
      </c>
      <c r="F97" s="66">
        <v>0.16893268103985595</v>
      </c>
      <c r="G97" s="66">
        <v>9.2334269045470396</v>
      </c>
      <c r="H97" s="66">
        <v>1.6645278728661641E-2</v>
      </c>
      <c r="I97" s="66">
        <v>2.7490311345593627E-2</v>
      </c>
      <c r="J97" s="66">
        <v>0</v>
      </c>
      <c r="K97" s="66">
        <v>2.0615325357264318</v>
      </c>
      <c r="L97" s="66">
        <v>0</v>
      </c>
      <c r="M97" s="66">
        <v>0</v>
      </c>
      <c r="N97" s="66">
        <v>0</v>
      </c>
      <c r="O97" s="66">
        <v>79.724737845512252</v>
      </c>
      <c r="P97" s="66">
        <v>0</v>
      </c>
      <c r="Q97" s="66">
        <v>81.786270381238651</v>
      </c>
      <c r="R97" s="66">
        <v>0</v>
      </c>
      <c r="S97" s="66">
        <v>1.9504609169269188E-2</v>
      </c>
      <c r="T97" s="66">
        <v>6.7200596931938167E-2</v>
      </c>
      <c r="U97" s="66">
        <v>0.2398832113262373</v>
      </c>
      <c r="V97" s="66">
        <v>0.32658841742744477</v>
      </c>
      <c r="W97" s="66">
        <v>91.390421293287389</v>
      </c>
      <c r="X97" s="66">
        <v>3.6829183045196294E-3</v>
      </c>
    </row>
    <row r="98" spans="1:24" ht="15" thickBot="1" x14ac:dyDescent="0.4">
      <c r="A98" s="113" t="s">
        <v>165</v>
      </c>
      <c r="B98" s="37" t="s">
        <v>153</v>
      </c>
      <c r="C98" s="38" t="s">
        <v>37</v>
      </c>
      <c r="D98" s="68">
        <v>9.1524140847809772</v>
      </c>
      <c r="E98" s="68">
        <v>1.8224981166788182E-2</v>
      </c>
      <c r="F98" s="68">
        <v>0.18255659349396144</v>
      </c>
      <c r="G98" s="68">
        <v>9.3531956594417274</v>
      </c>
      <c r="H98" s="68">
        <v>1.6697569405991104E-2</v>
      </c>
      <c r="I98" s="68">
        <v>3.0423623664927023E-2</v>
      </c>
      <c r="J98" s="68">
        <v>0</v>
      </c>
      <c r="K98" s="68">
        <v>2.1059471556014597</v>
      </c>
      <c r="L98" s="68">
        <v>0</v>
      </c>
      <c r="M98" s="68">
        <v>0</v>
      </c>
      <c r="N98" s="68">
        <v>0</v>
      </c>
      <c r="O98" s="68">
        <v>88.777982802315009</v>
      </c>
      <c r="P98" s="68">
        <v>0</v>
      </c>
      <c r="Q98" s="68">
        <v>90.883929957916465</v>
      </c>
      <c r="R98" s="68">
        <v>0</v>
      </c>
      <c r="S98" s="68">
        <v>1.9602036156631714E-2</v>
      </c>
      <c r="T98" s="68">
        <v>7.3485371753225129E-2</v>
      </c>
      <c r="U98" s="68">
        <v>0.26107059889128675</v>
      </c>
      <c r="V98" s="68">
        <v>0.35415800680114362</v>
      </c>
      <c r="W98" s="68">
        <v>100.63840481723025</v>
      </c>
      <c r="X98" s="68">
        <v>-0.12081691382085202</v>
      </c>
    </row>
    <row r="99" spans="1:24" ht="15" thickBot="1" x14ac:dyDescent="0.4">
      <c r="B99" s="37" t="s">
        <v>147</v>
      </c>
      <c r="C99" s="38" t="s">
        <v>29</v>
      </c>
      <c r="D99" s="66">
        <v>5.2944220907297831E-3</v>
      </c>
      <c r="E99" s="66">
        <v>0</v>
      </c>
      <c r="F99" s="66">
        <v>0</v>
      </c>
      <c r="G99" s="66">
        <v>5.2944220907297831E-3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5.2944220907297831E-3</v>
      </c>
      <c r="X99" s="66">
        <v>0</v>
      </c>
    </row>
    <row r="100" spans="1:24" ht="15" thickBot="1" x14ac:dyDescent="0.4">
      <c r="B100" s="37" t="s">
        <v>148</v>
      </c>
      <c r="C100" s="38" t="s">
        <v>141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</row>
    <row r="101" spans="1:24" ht="15" thickBot="1" x14ac:dyDescent="0.4">
      <c r="B101" s="37" t="s">
        <v>149</v>
      </c>
      <c r="C101" s="38" t="s">
        <v>141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</row>
    <row r="102" spans="1:24" ht="15" thickBot="1" x14ac:dyDescent="0.4">
      <c r="B102" s="37" t="s">
        <v>150</v>
      </c>
      <c r="C102" s="38" t="s">
        <v>38</v>
      </c>
      <c r="D102" s="68">
        <v>1.6009886011385042E-3</v>
      </c>
      <c r="E102" s="68">
        <v>8.558230074311448E-7</v>
      </c>
      <c r="F102" s="68">
        <v>3.9070400276274674E-5</v>
      </c>
      <c r="G102" s="68">
        <v>1.64091482442221E-3</v>
      </c>
      <c r="H102" s="68">
        <v>7.8409760400010104E-7</v>
      </c>
      <c r="I102" s="68">
        <v>1.833382239920487E-5</v>
      </c>
      <c r="J102" s="68">
        <v>0</v>
      </c>
      <c r="K102" s="68">
        <v>6.4497039717674421E-4</v>
      </c>
      <c r="L102" s="68">
        <v>0</v>
      </c>
      <c r="M102" s="68">
        <v>0</v>
      </c>
      <c r="N102" s="68">
        <v>0</v>
      </c>
      <c r="O102" s="68">
        <v>2.6074865297185702E-3</v>
      </c>
      <c r="P102" s="68">
        <v>0</v>
      </c>
      <c r="Q102" s="68">
        <v>3.2524569268953139E-3</v>
      </c>
      <c r="R102" s="68">
        <v>0</v>
      </c>
      <c r="S102" s="68">
        <v>1.2514078887446407E-6</v>
      </c>
      <c r="T102" s="68">
        <v>3.9640510270441146E-2</v>
      </c>
      <c r="U102" s="68">
        <v>4.4918808647529465E-2</v>
      </c>
      <c r="V102" s="68">
        <v>8.4560570325859355E-2</v>
      </c>
      <c r="W102" s="68">
        <v>8.9473059997180068E-2</v>
      </c>
      <c r="X102" s="68">
        <v>-0.29233865768359529</v>
      </c>
    </row>
    <row r="103" spans="1:24" ht="15" thickBot="1" x14ac:dyDescent="0.4">
      <c r="B103" s="39" t="s">
        <v>67</v>
      </c>
      <c r="C103" s="40" t="s">
        <v>29</v>
      </c>
      <c r="D103" s="66">
        <v>0.26094176850028816</v>
      </c>
      <c r="E103" s="66">
        <v>4.2645367004642072E-6</v>
      </c>
      <c r="F103" s="66">
        <v>8.214831983533842E-4</v>
      </c>
      <c r="G103" s="66">
        <v>0.26176751623534217</v>
      </c>
      <c r="H103" s="66">
        <v>3.907131474580635E-6</v>
      </c>
      <c r="I103" s="66">
        <v>1.0786353036454458E-4</v>
      </c>
      <c r="J103" s="66">
        <v>0</v>
      </c>
      <c r="K103" s="66">
        <v>0.14946189757249845</v>
      </c>
      <c r="L103" s="66">
        <v>0</v>
      </c>
      <c r="M103" s="66">
        <v>0</v>
      </c>
      <c r="N103" s="66">
        <v>0</v>
      </c>
      <c r="O103" s="66">
        <v>2.4899348759008028E-2</v>
      </c>
      <c r="P103" s="66">
        <v>0</v>
      </c>
      <c r="Q103" s="66">
        <v>0.17436124633150646</v>
      </c>
      <c r="R103" s="66">
        <v>0</v>
      </c>
      <c r="S103" s="66">
        <v>7.2351108773241595E-6</v>
      </c>
      <c r="T103" s="66">
        <v>0</v>
      </c>
      <c r="U103" s="66">
        <v>8.8642285019889782E-3</v>
      </c>
      <c r="V103" s="66">
        <v>8.8714636128663024E-3</v>
      </c>
      <c r="W103" s="66">
        <v>0.44511199684155406</v>
      </c>
      <c r="X103" s="66">
        <v>-7.9109865465854627E-5</v>
      </c>
    </row>
    <row r="104" spans="1:24" ht="15" thickBot="1" x14ac:dyDescent="0.4">
      <c r="B104" s="39" t="s">
        <v>68</v>
      </c>
      <c r="C104" s="40" t="s">
        <v>29</v>
      </c>
      <c r="D104" s="68">
        <v>4.1486088029047283E-2</v>
      </c>
      <c r="E104" s="68">
        <v>9.4603606469330744E-5</v>
      </c>
      <c r="F104" s="68">
        <v>6.2482511988558639E-3</v>
      </c>
      <c r="G104" s="68">
        <v>4.782894283437248E-2</v>
      </c>
      <c r="H104" s="68">
        <v>8.6675002329075307E-5</v>
      </c>
      <c r="I104" s="68">
        <v>7.7285435229125922E-4</v>
      </c>
      <c r="J104" s="68">
        <v>0</v>
      </c>
      <c r="K104" s="68">
        <v>4.0973185463561969E-2</v>
      </c>
      <c r="L104" s="68">
        <v>0</v>
      </c>
      <c r="M104" s="68">
        <v>0</v>
      </c>
      <c r="N104" s="68">
        <v>0</v>
      </c>
      <c r="O104" s="68">
        <v>0.11453863152767493</v>
      </c>
      <c r="P104" s="68">
        <v>0</v>
      </c>
      <c r="Q104" s="68">
        <v>0.1555118169912369</v>
      </c>
      <c r="R104" s="68">
        <v>0</v>
      </c>
      <c r="S104" s="68">
        <v>1.6145832470923361E-4</v>
      </c>
      <c r="T104" s="68">
        <v>0</v>
      </c>
      <c r="U104" s="68">
        <v>1.1669445336307521E-3</v>
      </c>
      <c r="V104" s="68">
        <v>1.3284028583399857E-3</v>
      </c>
      <c r="W104" s="68">
        <v>0.20552869203856972</v>
      </c>
      <c r="X104" s="68">
        <v>-1.6861857387314399E-3</v>
      </c>
    </row>
    <row r="105" spans="1:24" ht="15" thickBot="1" x14ac:dyDescent="0.4">
      <c r="B105" s="39" t="s">
        <v>69</v>
      </c>
      <c r="C105" s="40" t="s">
        <v>29</v>
      </c>
      <c r="D105" s="66">
        <v>2.8737101408161165E-5</v>
      </c>
      <c r="E105" s="66">
        <v>7.4948657967097477E-8</v>
      </c>
      <c r="F105" s="66">
        <v>3.2024786218070352E-7</v>
      </c>
      <c r="G105" s="66">
        <v>2.9132297928308954E-5</v>
      </c>
      <c r="H105" s="66">
        <v>6.8667309273935734E-8</v>
      </c>
      <c r="I105" s="66">
        <v>1.7678527795768973E-7</v>
      </c>
      <c r="J105" s="66">
        <v>0</v>
      </c>
      <c r="K105" s="66">
        <v>3.1014852990224716E-5</v>
      </c>
      <c r="L105" s="66">
        <v>0</v>
      </c>
      <c r="M105" s="66">
        <v>0</v>
      </c>
      <c r="N105" s="66">
        <v>0</v>
      </c>
      <c r="O105" s="66">
        <v>2.7269044093843651E-5</v>
      </c>
      <c r="P105" s="66">
        <v>0</v>
      </c>
      <c r="Q105" s="66">
        <v>5.8283897084068363E-5</v>
      </c>
      <c r="R105" s="66">
        <v>0</v>
      </c>
      <c r="S105" s="66">
        <v>1.2772936791094958E-7</v>
      </c>
      <c r="T105" s="66">
        <v>0</v>
      </c>
      <c r="U105" s="66">
        <v>4.7852557878197985E-7</v>
      </c>
      <c r="V105" s="66">
        <v>6.0625494669292935E-7</v>
      </c>
      <c r="W105" s="66">
        <v>8.8267902546301869E-5</v>
      </c>
      <c r="X105" s="66">
        <v>-7.9621903875163546E-7</v>
      </c>
    </row>
    <row r="106" spans="1:24" ht="15" thickBot="1" x14ac:dyDescent="0.4">
      <c r="B106" s="39" t="s">
        <v>70</v>
      </c>
      <c r="C106" s="40" t="s">
        <v>29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</row>
    <row r="107" spans="1:24" ht="15" thickBot="1" x14ac:dyDescent="0.4">
      <c r="B107" s="39" t="s">
        <v>151</v>
      </c>
      <c r="C107" s="40" t="s">
        <v>29</v>
      </c>
      <c r="D107" s="66">
        <v>6.3861413367023408E-6</v>
      </c>
      <c r="E107" s="66">
        <v>0</v>
      </c>
      <c r="F107" s="66">
        <v>5.0199447731755428E-3</v>
      </c>
      <c r="G107" s="66">
        <v>5.0263309145122444E-3</v>
      </c>
      <c r="H107" s="66">
        <v>0</v>
      </c>
      <c r="I107" s="66">
        <v>2.1017948717948717E-3</v>
      </c>
      <c r="J107" s="66">
        <v>0</v>
      </c>
      <c r="K107" s="66">
        <v>3.8263343781365562E-6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3.8263343781365562E-6</v>
      </c>
      <c r="R107" s="66">
        <v>0</v>
      </c>
      <c r="S107" s="66">
        <v>0</v>
      </c>
      <c r="T107" s="66">
        <v>3.696252465483235E-3</v>
      </c>
      <c r="U107" s="66">
        <v>0</v>
      </c>
      <c r="V107" s="66">
        <v>3.696252465483235E-3</v>
      </c>
      <c r="W107" s="66">
        <v>1.0828204586168488E-2</v>
      </c>
      <c r="X107" s="66">
        <v>0</v>
      </c>
    </row>
    <row r="108" spans="1:24" ht="15" thickBot="1" x14ac:dyDescent="0.4">
      <c r="B108" s="39" t="s">
        <v>152</v>
      </c>
      <c r="C108" s="40" t="s">
        <v>29</v>
      </c>
      <c r="D108" s="68">
        <v>0</v>
      </c>
      <c r="E108" s="68">
        <v>0</v>
      </c>
      <c r="F108" s="68">
        <v>0</v>
      </c>
      <c r="G108" s="68">
        <v>0</v>
      </c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</row>
    <row r="109" spans="1:24" ht="15" thickBot="1" x14ac:dyDescent="0.4">
      <c r="B109" s="39" t="s">
        <v>71</v>
      </c>
      <c r="C109" s="40" t="s">
        <v>37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66">
        <v>0</v>
      </c>
      <c r="V109" s="66">
        <v>0</v>
      </c>
      <c r="W109" s="66">
        <v>0</v>
      </c>
      <c r="X109" s="66">
        <v>0</v>
      </c>
    </row>
    <row r="110" spans="1:24" ht="15" thickBot="1" x14ac:dyDescent="0.4">
      <c r="B110" s="39"/>
      <c r="C110" s="40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ht="15" thickBot="1" x14ac:dyDescent="0.4">
      <c r="B111" s="39" t="s">
        <v>154</v>
      </c>
      <c r="C111" s="40" t="s">
        <v>29</v>
      </c>
      <c r="D111" s="66">
        <v>4.329004329004329E-5</v>
      </c>
      <c r="E111" s="66">
        <v>0</v>
      </c>
      <c r="F111" s="66">
        <v>0</v>
      </c>
      <c r="G111" s="66">
        <v>4.329004329004329E-5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0</v>
      </c>
      <c r="V111" s="66">
        <v>0</v>
      </c>
      <c r="W111" s="66">
        <v>4.329004329004329E-5</v>
      </c>
      <c r="X111" s="66">
        <v>0</v>
      </c>
    </row>
    <row r="112" spans="1:24" ht="15" thickBot="1" x14ac:dyDescent="0.4">
      <c r="B112" s="39" t="s">
        <v>155</v>
      </c>
      <c r="C112" s="40" t="s">
        <v>29</v>
      </c>
      <c r="D112" s="68">
        <v>1.0822510822510823E-3</v>
      </c>
      <c r="E112" s="68">
        <v>0</v>
      </c>
      <c r="F112" s="68">
        <v>0</v>
      </c>
      <c r="G112" s="68">
        <v>1.0822510822510823E-3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1.0822510822510823E-3</v>
      </c>
      <c r="X112" s="68">
        <v>0</v>
      </c>
    </row>
    <row r="113" spans="4:35" x14ac:dyDescent="0.35"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</row>
    <row r="114" spans="4:35" x14ac:dyDescent="0.35"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</row>
    <row r="115" spans="4:35" x14ac:dyDescent="0.3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</row>
    <row r="116" spans="4:35" x14ac:dyDescent="0.3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</row>
    <row r="117" spans="4:35" x14ac:dyDescent="0.3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</row>
    <row r="118" spans="4:35" x14ac:dyDescent="0.3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</row>
    <row r="119" spans="4:35" x14ac:dyDescent="0.3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4:35" x14ac:dyDescent="0.3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</row>
    <row r="121" spans="4:35" x14ac:dyDescent="0.3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</row>
    <row r="122" spans="4:35" x14ac:dyDescent="0.3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</row>
    <row r="123" spans="4:35" x14ac:dyDescent="0.3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</row>
    <row r="124" spans="4:35" x14ac:dyDescent="0.3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</row>
    <row r="125" spans="4:35" x14ac:dyDescent="0.3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</row>
    <row r="126" spans="4:35" x14ac:dyDescent="0.3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</row>
    <row r="127" spans="4:35" x14ac:dyDescent="0.3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</row>
    <row r="128" spans="4:35" x14ac:dyDescent="0.3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</row>
    <row r="129" spans="4:34" x14ac:dyDescent="0.3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</row>
    <row r="130" spans="4:34" x14ac:dyDescent="0.3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</row>
    <row r="131" spans="4:34" x14ac:dyDescent="0.3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</row>
    <row r="132" spans="4:34" x14ac:dyDescent="0.3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</row>
    <row r="133" spans="4:34" x14ac:dyDescent="0.3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</row>
    <row r="134" spans="4:34" x14ac:dyDescent="0.3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</row>
    <row r="135" spans="4:34" x14ac:dyDescent="0.3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</row>
    <row r="136" spans="4:34" x14ac:dyDescent="0.3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</row>
    <row r="137" spans="4:34" x14ac:dyDescent="0.3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</row>
    <row r="138" spans="4:34" x14ac:dyDescent="0.3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</row>
    <row r="139" spans="4:34" x14ac:dyDescent="0.3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</row>
    <row r="140" spans="4:34" x14ac:dyDescent="0.3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</row>
    <row r="141" spans="4:34" x14ac:dyDescent="0.3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</row>
    <row r="142" spans="4:34" x14ac:dyDescent="0.3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</row>
    <row r="143" spans="4:34" x14ac:dyDescent="0.3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</row>
    <row r="144" spans="4:34" x14ac:dyDescent="0.3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</row>
    <row r="145" spans="4:33" x14ac:dyDescent="0.3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</row>
    <row r="146" spans="4:33" x14ac:dyDescent="0.3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</row>
    <row r="147" spans="4:33" x14ac:dyDescent="0.3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</row>
    <row r="148" spans="4:33" x14ac:dyDescent="0.3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</row>
    <row r="149" spans="4:33" x14ac:dyDescent="0.3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</row>
    <row r="150" spans="4:33" x14ac:dyDescent="0.3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</row>
    <row r="151" spans="4:33" x14ac:dyDescent="0.35">
      <c r="D151" s="72"/>
    </row>
    <row r="152" spans="4:33" x14ac:dyDescent="0.35">
      <c r="D152" s="72"/>
    </row>
    <row r="153" spans="4:33" x14ac:dyDescent="0.35">
      <c r="D153" s="72"/>
    </row>
    <row r="154" spans="4:33" x14ac:dyDescent="0.35">
      <c r="D154" s="72"/>
    </row>
    <row r="155" spans="4:33" x14ac:dyDescent="0.35">
      <c r="D155" s="72"/>
    </row>
    <row r="156" spans="4:33" x14ac:dyDescent="0.35">
      <c r="D156" s="72"/>
    </row>
    <row r="157" spans="4:33" x14ac:dyDescent="0.35">
      <c r="D157" s="72"/>
    </row>
    <row r="158" spans="4:33" x14ac:dyDescent="0.35">
      <c r="D158" s="72"/>
    </row>
    <row r="159" spans="4:33" x14ac:dyDescent="0.35">
      <c r="D159" s="72"/>
    </row>
    <row r="160" spans="4:33" x14ac:dyDescent="0.35">
      <c r="D160" s="72"/>
    </row>
    <row r="161" spans="4:4" x14ac:dyDescent="0.35">
      <c r="D161" s="72"/>
    </row>
    <row r="162" spans="4:4" x14ac:dyDescent="0.35">
      <c r="D162" s="72"/>
    </row>
    <row r="163" spans="4:4" x14ac:dyDescent="0.35">
      <c r="D163" s="72"/>
    </row>
    <row r="164" spans="4:4" x14ac:dyDescent="0.35">
      <c r="D164" s="72"/>
    </row>
    <row r="165" spans="4:4" x14ac:dyDescent="0.35">
      <c r="D165" s="72"/>
    </row>
    <row r="166" spans="4:4" x14ac:dyDescent="0.35">
      <c r="D166" s="72"/>
    </row>
  </sheetData>
  <mergeCells count="7">
    <mergeCell ref="R29:V29"/>
    <mergeCell ref="J29:Q29"/>
    <mergeCell ref="C15:D15"/>
    <mergeCell ref="E15:F15"/>
    <mergeCell ref="C16:D16"/>
    <mergeCell ref="E16:F16"/>
    <mergeCell ref="D29:G29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List Box 1">
              <controlPr locked="0"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450850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64"/>
  <sheetViews>
    <sheetView showGridLines="0" topLeftCell="A21" zoomScaleNormal="100" workbookViewId="0">
      <selection activeCell="D32" sqref="D32:X33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customWidth="1"/>
    <col min="18" max="18" width="11.453125" customWidth="1"/>
    <col min="19" max="19" width="16.81640625" customWidth="1"/>
    <col min="20" max="20" width="12.81640625" bestFit="1" customWidth="1"/>
    <col min="21" max="21" width="12" customWidth="1"/>
    <col min="22" max="22" width="10.08984375" bestFit="1" customWidth="1"/>
    <col min="23" max="23" width="13.26953125" customWidth="1"/>
    <col min="24" max="24" width="14.26953125" customWidth="1"/>
    <col min="25" max="25" width="23.81640625" customWidth="1"/>
    <col min="26" max="26" width="13.26953125" customWidth="1"/>
    <col min="27" max="27" width="14.26953125" customWidth="1"/>
    <col min="28" max="28" width="12.54296875" customWidth="1"/>
    <col min="29" max="29" width="15.453125" customWidth="1"/>
    <col min="30" max="30" width="17" customWidth="1"/>
    <col min="31" max="31" width="13.1796875" bestFit="1" customWidth="1"/>
    <col min="32" max="32" width="8.1796875" bestFit="1" customWidth="1"/>
    <col min="33" max="33" width="17.453125" bestFit="1" customWidth="1"/>
    <col min="34" max="34" width="13.1796875" bestFit="1" customWidth="1"/>
    <col min="35" max="35" width="8.1796875" bestFit="1" customWidth="1"/>
    <col min="36" max="36" width="19.1796875" bestFit="1" customWidth="1"/>
    <col min="37" max="37" width="13.1796875" bestFit="1" customWidth="1"/>
    <col min="38" max="38" width="8.1796875" bestFit="1" customWidth="1"/>
    <col min="39" max="39" width="19.54296875" bestFit="1" customWidth="1"/>
    <col min="40" max="40" width="13.1796875" bestFit="1" customWidth="1"/>
    <col min="41" max="41" width="8.1796875" bestFit="1" customWidth="1"/>
    <col min="42" max="42" width="15.54296875" bestFit="1" customWidth="1"/>
    <col min="43" max="43" width="13.1796875" bestFit="1" customWidth="1"/>
    <col min="44" max="44" width="8.1796875" bestFit="1" customWidth="1"/>
  </cols>
  <sheetData>
    <row r="1" spans="1:44" ht="26" x14ac:dyDescent="0.6">
      <c r="A1" s="32" t="str">
        <f>Sommaire!A10</f>
        <v>TOURELLE REVOLUT TBP PLUS</v>
      </c>
      <c r="W1" s="102"/>
      <c r="X1" s="102"/>
      <c r="Y1" s="102"/>
      <c r="Z1" s="102"/>
      <c r="AA1" s="102"/>
      <c r="AB1" s="102"/>
      <c r="AC1" s="102"/>
      <c r="AD1" s="106" t="s">
        <v>64</v>
      </c>
      <c r="AE1" s="106"/>
      <c r="AF1" s="106"/>
      <c r="AG1" s="106" t="s">
        <v>36</v>
      </c>
      <c r="AH1" s="106"/>
      <c r="AI1" s="106"/>
      <c r="AJ1" s="106" t="s">
        <v>65</v>
      </c>
      <c r="AK1" s="106"/>
      <c r="AL1" s="106"/>
      <c r="AM1" s="110" t="s">
        <v>159</v>
      </c>
      <c r="AN1" s="106"/>
      <c r="AO1" s="106"/>
      <c r="AP1" s="106" t="s">
        <v>66</v>
      </c>
    </row>
    <row r="2" spans="1:44" ht="26" x14ac:dyDescent="0.6">
      <c r="A2" s="27" t="str">
        <f>Sommaire!A11</f>
        <v>Tourelle d’extraction C4</v>
      </c>
      <c r="W2" s="106" t="s">
        <v>45</v>
      </c>
      <c r="X2" s="102"/>
      <c r="Y2" s="106" t="s">
        <v>45</v>
      </c>
      <c r="Z2" s="102"/>
      <c r="AA2" s="102"/>
      <c r="AB2" s="102"/>
      <c r="AC2" s="102"/>
      <c r="AD2" s="109" t="s">
        <v>40</v>
      </c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</row>
    <row r="3" spans="1:44" x14ac:dyDescent="0.35">
      <c r="A3" s="51" t="s">
        <v>16</v>
      </c>
      <c r="W3" s="106">
        <v>2</v>
      </c>
      <c r="X3" s="102"/>
      <c r="Y3" s="106">
        <v>1</v>
      </c>
      <c r="Z3" s="102" t="s">
        <v>41</v>
      </c>
      <c r="AA3" s="102" t="s">
        <v>42</v>
      </c>
      <c r="AB3" s="102" t="s">
        <v>43</v>
      </c>
      <c r="AC3" s="102"/>
      <c r="AD3" s="106" t="s">
        <v>34</v>
      </c>
      <c r="AE3" s="106" t="s">
        <v>35</v>
      </c>
      <c r="AF3" s="106" t="s">
        <v>32</v>
      </c>
      <c r="AG3" s="106" t="s">
        <v>34</v>
      </c>
      <c r="AH3" s="106" t="s">
        <v>35</v>
      </c>
      <c r="AI3" s="106" t="s">
        <v>32</v>
      </c>
      <c r="AJ3" s="106" t="s">
        <v>34</v>
      </c>
      <c r="AK3" s="106" t="s">
        <v>35</v>
      </c>
      <c r="AL3" s="106" t="s">
        <v>32</v>
      </c>
      <c r="AM3" s="106" t="s">
        <v>34</v>
      </c>
      <c r="AN3" s="106" t="s">
        <v>35</v>
      </c>
      <c r="AO3" s="106" t="s">
        <v>32</v>
      </c>
      <c r="AP3" s="106" t="s">
        <v>34</v>
      </c>
      <c r="AQ3" s="106" t="s">
        <v>35</v>
      </c>
      <c r="AR3" s="106" t="s">
        <v>32</v>
      </c>
    </row>
    <row r="4" spans="1:44" x14ac:dyDescent="0.35">
      <c r="W4" s="108" t="s">
        <v>33</v>
      </c>
      <c r="X4" s="102"/>
      <c r="Y4" s="102" t="s">
        <v>173</v>
      </c>
      <c r="Z4" s="102">
        <v>13.35</v>
      </c>
      <c r="AA4" s="102">
        <v>1.17</v>
      </c>
      <c r="AB4" s="102">
        <v>14.52</v>
      </c>
      <c r="AC4" s="102"/>
      <c r="AD4" s="111">
        <v>0.68</v>
      </c>
      <c r="AE4" s="111">
        <v>1</v>
      </c>
      <c r="AF4" s="111">
        <v>0.4</v>
      </c>
      <c r="AG4" s="111">
        <v>0.68</v>
      </c>
      <c r="AH4" s="111">
        <v>1</v>
      </c>
      <c r="AI4" s="111">
        <v>0.4</v>
      </c>
      <c r="AJ4" s="111">
        <v>1.45</v>
      </c>
      <c r="AK4" s="111">
        <v>1</v>
      </c>
      <c r="AL4" s="111">
        <v>0.59</v>
      </c>
      <c r="AM4" s="111">
        <v>0.68</v>
      </c>
      <c r="AN4" s="111">
        <v>1</v>
      </c>
      <c r="AO4" s="111">
        <v>0.4</v>
      </c>
      <c r="AP4" s="111">
        <v>0.68</v>
      </c>
      <c r="AQ4" s="111">
        <v>1</v>
      </c>
      <c r="AR4" s="111">
        <v>0.4</v>
      </c>
    </row>
    <row r="5" spans="1:44" x14ac:dyDescent="0.35">
      <c r="B5" s="30" t="s">
        <v>39</v>
      </c>
      <c r="C5" s="10"/>
      <c r="D5" s="10"/>
      <c r="E5" s="31"/>
      <c r="F5" s="31"/>
      <c r="G5" s="31"/>
      <c r="H5" s="31"/>
      <c r="W5" s="108" t="s">
        <v>31</v>
      </c>
      <c r="X5" s="102"/>
      <c r="Y5" s="102"/>
      <c r="Z5" s="102"/>
      <c r="AA5" s="102"/>
      <c r="AB5" s="102"/>
      <c r="AC5" s="102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</row>
    <row r="6" spans="1:44" x14ac:dyDescent="0.35">
      <c r="B6" s="30"/>
      <c r="C6" s="10"/>
      <c r="D6" s="10"/>
      <c r="E6" s="31"/>
      <c r="F6" s="31"/>
      <c r="G6" s="31"/>
      <c r="H6" s="31"/>
      <c r="W6" s="108" t="s">
        <v>32</v>
      </c>
      <c r="X6" s="107"/>
      <c r="Y6" s="102"/>
      <c r="Z6" s="102"/>
      <c r="AA6" s="102"/>
      <c r="AB6" s="102"/>
      <c r="AC6" s="102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</row>
    <row r="7" spans="1:44" x14ac:dyDescent="0.35">
      <c r="B7" s="30"/>
      <c r="C7" s="10"/>
      <c r="D7" s="10"/>
      <c r="E7" s="31"/>
      <c r="F7" s="31"/>
      <c r="G7" s="31"/>
      <c r="H7" s="31"/>
      <c r="W7" s="102"/>
      <c r="X7" s="107"/>
      <c r="Y7" s="102"/>
      <c r="Z7" s="102"/>
      <c r="AA7" s="102"/>
      <c r="AB7" s="102"/>
      <c r="AC7" s="102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</row>
    <row r="8" spans="1:44" x14ac:dyDescent="0.35">
      <c r="B8" s="30"/>
      <c r="C8" s="10"/>
      <c r="D8" s="10"/>
      <c r="E8" s="31"/>
      <c r="F8" s="31"/>
      <c r="G8" s="31"/>
      <c r="H8" s="31"/>
      <c r="W8" s="106" t="s">
        <v>44</v>
      </c>
      <c r="X8" s="107"/>
      <c r="Y8" s="102"/>
      <c r="Z8" s="102"/>
      <c r="AA8" s="102"/>
      <c r="AB8" s="102"/>
      <c r="AC8" s="102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</row>
    <row r="9" spans="1:44" x14ac:dyDescent="0.35">
      <c r="B9" s="30"/>
      <c r="C9" s="10"/>
      <c r="D9" s="10"/>
      <c r="E9" s="31"/>
      <c r="F9" s="31"/>
      <c r="G9" s="31"/>
      <c r="H9" s="31"/>
      <c r="I9" s="9"/>
      <c r="J9" s="9"/>
      <c r="K9" s="9"/>
      <c r="W9" s="106">
        <f>W3*100+Y3</f>
        <v>201</v>
      </c>
      <c r="X9" s="102"/>
      <c r="Y9" s="102"/>
      <c r="Z9" s="102"/>
      <c r="AA9" s="102"/>
      <c r="AB9" s="102"/>
      <c r="AC9" s="102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</row>
    <row r="10" spans="1:44" x14ac:dyDescent="0.35">
      <c r="B10" s="30"/>
      <c r="C10" s="10"/>
      <c r="D10" s="10"/>
      <c r="E10" s="31"/>
      <c r="F10" s="31"/>
      <c r="G10" s="31"/>
      <c r="H10" s="31"/>
      <c r="I10" s="9"/>
      <c r="J10" s="9"/>
      <c r="K10" s="9"/>
      <c r="W10" s="102"/>
      <c r="X10" s="102"/>
      <c r="Y10" s="102"/>
      <c r="Z10" s="107"/>
      <c r="AA10" s="107"/>
      <c r="AB10" s="107"/>
      <c r="AC10" s="102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</row>
    <row r="11" spans="1:44" x14ac:dyDescent="0.35">
      <c r="B11" s="30"/>
      <c r="C11" s="10"/>
      <c r="D11" s="10"/>
      <c r="E11" s="31"/>
      <c r="F11" s="31"/>
      <c r="G11" s="31"/>
      <c r="H11" s="31"/>
      <c r="I11" s="9"/>
      <c r="J11" s="9"/>
      <c r="K11" s="9"/>
      <c r="W11" s="102"/>
      <c r="X11" s="102"/>
      <c r="Y11" s="102"/>
      <c r="Z11" s="107"/>
      <c r="AA11" s="107"/>
      <c r="AB11" s="107"/>
      <c r="AC11" s="102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</row>
    <row r="12" spans="1:44" x14ac:dyDescent="0.35">
      <c r="B12" s="30"/>
      <c r="C12" s="10"/>
      <c r="D12" s="10"/>
      <c r="E12" s="31"/>
      <c r="F12" s="31"/>
      <c r="G12" s="31"/>
      <c r="H12" s="31"/>
      <c r="I12" s="9"/>
      <c r="J12" s="9"/>
      <c r="K12" s="9"/>
      <c r="W12" s="102"/>
      <c r="X12" s="102"/>
      <c r="Y12" s="102"/>
      <c r="Z12" s="107"/>
      <c r="AA12" s="107"/>
      <c r="AB12" s="107"/>
      <c r="AC12" s="102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</row>
    <row r="13" spans="1:44" x14ac:dyDescent="0.35">
      <c r="B13" s="30"/>
      <c r="C13" s="10"/>
      <c r="D13" s="10"/>
      <c r="E13" s="31"/>
      <c r="F13" s="31"/>
      <c r="G13" s="31"/>
      <c r="H13" s="31"/>
      <c r="I13" s="9"/>
      <c r="J13" s="9"/>
      <c r="K13" s="9"/>
      <c r="W13" s="102"/>
      <c r="X13" s="102"/>
      <c r="Y13" s="102"/>
      <c r="Z13" s="107"/>
      <c r="AA13" s="107"/>
      <c r="AB13" s="107"/>
      <c r="AC13" s="102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</row>
    <row r="14" spans="1:44" ht="15" thickBot="1" x14ac:dyDescent="0.4">
      <c r="B14" s="30"/>
      <c r="C14" s="10"/>
      <c r="D14" s="10"/>
      <c r="E14" s="41" t="s">
        <v>23</v>
      </c>
      <c r="F14" s="31"/>
      <c r="G14" s="31"/>
      <c r="H14" s="31"/>
      <c r="I14" s="9"/>
      <c r="J14" s="9"/>
      <c r="K14" s="9"/>
      <c r="W14" s="102"/>
      <c r="X14" s="102"/>
      <c r="Y14" s="102"/>
      <c r="Z14" s="107"/>
      <c r="AA14" s="107"/>
      <c r="AB14" s="107"/>
      <c r="AC14" s="102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</row>
    <row r="15" spans="1:44" ht="15" thickBot="1" x14ac:dyDescent="0.4">
      <c r="B15" s="15" t="s">
        <v>30</v>
      </c>
      <c r="C15" s="121" t="str">
        <f>IF($Y$3=1,Y4,IF($Y$3=2,Y5,IF($Y$3=3,Y6,IF($Y$3=4,Y7,IF($Y$3=5,Y8,IF($Y$3=6,Y9,IF($Y$3=7,Y10,IF($Y$3=8,Y12,IF($Y$3=9,Y13,Y14)))))))))</f>
        <v>TBP PLUS 1300</v>
      </c>
      <c r="D15" s="122"/>
      <c r="E15" s="123" t="s">
        <v>173</v>
      </c>
      <c r="F15" s="124"/>
      <c r="G15" s="31"/>
      <c r="H15" s="31"/>
      <c r="I15" s="29"/>
      <c r="J15" s="29"/>
      <c r="K15" s="29"/>
    </row>
    <row r="16" spans="1:44" ht="15" thickBot="1" x14ac:dyDescent="0.4">
      <c r="B16" s="16" t="s">
        <v>10</v>
      </c>
      <c r="C16" s="125" t="str">
        <f>IF($W$3=1,W4,IF($W$3=2,W5,IF($W$3=3,W6)))</f>
        <v>Collectif Hygroréglable</v>
      </c>
      <c r="D16" s="126"/>
      <c r="E16" s="127" t="s">
        <v>31</v>
      </c>
      <c r="F16" s="128"/>
      <c r="G16" s="31"/>
      <c r="H16" s="31"/>
      <c r="I16" s="29"/>
      <c r="J16" s="29"/>
      <c r="K16" s="29"/>
    </row>
    <row r="17" spans="1:38" ht="15" thickBot="1" x14ac:dyDescent="0.4">
      <c r="B17" s="15" t="s">
        <v>28</v>
      </c>
      <c r="C17" s="43">
        <f>IF($Y$3=1,Z4,IF($Y$3=2,Z5,IF($Y$3=3,Z6,IF($Y$3=4,Z7,IF($Y$3=5,Z8,IF($Y$3=6,Z9,IF($Y$3=7,Z10,IF($Y$3=8,Z12,IF($Y$3=9,Z13,Z14)))))))))</f>
        <v>13.35</v>
      </c>
      <c r="D17" s="44" t="s">
        <v>29</v>
      </c>
      <c r="E17" s="47">
        <v>13.4</v>
      </c>
      <c r="F17" s="48" t="s">
        <v>29</v>
      </c>
      <c r="G17" s="31"/>
      <c r="H17" s="31"/>
      <c r="I17" s="29"/>
      <c r="J17" s="29"/>
      <c r="K17" s="2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8" ht="15" thickBot="1" x14ac:dyDescent="0.4">
      <c r="B18" s="16" t="s">
        <v>17</v>
      </c>
      <c r="C18" s="45">
        <f>IF($Y$3=1,AA4,IF($Y$3=2,AA5,IF($Y$3=3,AA6,IF($Y$3=4,AA7,IF($Y$3=5,AA8,IF($Y$3=6,AA9,IF($Y$3=7,AA10,IF($Y$3=8,AA12,IF($Y$3=9,AA13,AA14)))))))))</f>
        <v>1.17</v>
      </c>
      <c r="D18" s="46" t="s">
        <v>29</v>
      </c>
      <c r="E18" s="49">
        <v>1.2</v>
      </c>
      <c r="F18" s="50" t="s">
        <v>29</v>
      </c>
      <c r="G18" s="31"/>
      <c r="H18" s="31"/>
      <c r="I18" s="29"/>
      <c r="J18" s="29"/>
      <c r="K18" s="2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8" ht="15" thickBot="1" x14ac:dyDescent="0.4">
      <c r="B19" s="15" t="s">
        <v>18</v>
      </c>
      <c r="C19" s="43">
        <f>IF($Y$3=1,AB4,IF($Y$3=2,AB5,IF($Y$3=3,AB6,IF($Y$3=4,AB7,IF($Y$3=5,AB8,IF($Y$3=6,AB9,IF($Y$3=7,AB10,IF($Y$3=8,AB12,IF($Y$3=9,AB13,AB14)))))))))</f>
        <v>14.52</v>
      </c>
      <c r="D19" s="44" t="s">
        <v>29</v>
      </c>
      <c r="E19" s="47">
        <v>14.5</v>
      </c>
      <c r="F19" s="48" t="s">
        <v>29</v>
      </c>
      <c r="G19" s="31"/>
      <c r="H19" s="31"/>
      <c r="I19" s="29"/>
      <c r="J19" s="29"/>
      <c r="K19" s="2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8" s="6" customFormat="1" ht="17" thickBot="1" x14ac:dyDescent="0.4">
      <c r="A20"/>
      <c r="B20" s="87" t="s">
        <v>79</v>
      </c>
      <c r="C20" s="88">
        <f>G27</f>
        <v>507</v>
      </c>
      <c r="D20" s="91" t="s">
        <v>78</v>
      </c>
      <c r="E20" s="129">
        <v>507</v>
      </c>
      <c r="F20" s="130"/>
      <c r="G20" s="31"/>
      <c r="H20" s="31"/>
      <c r="I20" s="28"/>
      <c r="J20" s="28"/>
      <c r="K20" s="28"/>
      <c r="L20" s="5"/>
      <c r="M20" s="5"/>
      <c r="N20" s="5"/>
      <c r="O20" s="5"/>
      <c r="P20" s="5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8" s="6" customFormat="1" ht="15.75" customHeight="1" x14ac:dyDescent="0.35">
      <c r="A21"/>
      <c r="B21" s="33"/>
      <c r="C21" s="33"/>
      <c r="D21" s="33"/>
      <c r="E21" s="33"/>
      <c r="F21" s="33"/>
      <c r="G21" s="31"/>
      <c r="H21" s="31"/>
      <c r="I21" s="28"/>
      <c r="J21" s="28"/>
      <c r="K21" s="28"/>
      <c r="L21" s="5"/>
      <c r="M21" s="5"/>
      <c r="N21" s="5"/>
      <c r="O21" s="5"/>
      <c r="P21" s="5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8" x14ac:dyDescent="0.35">
      <c r="W22" s="9"/>
      <c r="X22" s="9"/>
      <c r="Y22" s="9"/>
    </row>
    <row r="23" spans="1:38" ht="29.5" thickBot="1" x14ac:dyDescent="0.4">
      <c r="B23" s="12"/>
      <c r="C23" s="13" t="s">
        <v>19</v>
      </c>
      <c r="D23" s="13" t="s">
        <v>20</v>
      </c>
      <c r="E23" s="13" t="s">
        <v>21</v>
      </c>
      <c r="F23" s="13" t="s">
        <v>27</v>
      </c>
      <c r="G23" s="13" t="s">
        <v>72</v>
      </c>
      <c r="H23" s="14" t="s">
        <v>22</v>
      </c>
      <c r="W23" s="9"/>
      <c r="X23" s="9"/>
      <c r="Y23" s="9"/>
    </row>
    <row r="24" spans="1:38" ht="15" thickBot="1" x14ac:dyDescent="0.4">
      <c r="B24" s="15" t="s">
        <v>23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8">
        <v>1</v>
      </c>
      <c r="W24" s="9"/>
      <c r="X24" s="9"/>
      <c r="Y24" s="9"/>
    </row>
    <row r="25" spans="1:38" x14ac:dyDescent="0.35">
      <c r="B25" s="16" t="s">
        <v>24</v>
      </c>
      <c r="C25" s="19">
        <f>(IF($W$9=101,$AD$4,IF($W$9=102,$AD$5,IF($W$9=103,$AD$6,IF($W$9=104,$AD$7,IF($W$9=105,$AD$8,IF($W$9=106,$AD$9,IF($W$9=107,$AD$10,IF($W$9=108,$AD$12,IF($W$9=109,$AD$13,IF($W$9=110,$AD$14,IF($W$9=201,$AE$4,IF($W$9=202,$AE$5,IF($W$9=203,$AE$6,IF($W$9=204,$AE$7,IF($W$9=205,$AE$8,IF($W$9=206,$AE$9,IF($W$9=207,$AE$10,IF($W$9=208,$AE$12,IF($W$9=209,$AE$13,IF($W$9=210,$AE$14,IF($W$9=301,$AF$4,IF($W$9=302,$AF$5,IF($W$9=303,$AF$6,IF($W$9=304,$AF$7,IF($W$9=305,$AF$8,IF($W$9=306,$AF$9,IF($W$9=307,$AF$10,IF($W$9=308,$AF$12,IF($W$9=309,$AF$13,$AF$14))))))))))))))))))))))))))))))</f>
        <v>1</v>
      </c>
      <c r="D25" s="19">
        <f>(IF($W$9=101,$AD$4,IF($W$9=102,$AD$5,IF($W$9=103,$AD$6,IF($W$9=104,$AD$7,IF($W$9=105,$AD$8,IF($W$9=106,$AD$9,IF($W$9=107,$AD$10,IF($W$9=108,$AD$12,IF($W$9=109,$AD$13,IF($W$9=110,$AD$14,IF($W$9=201,$AE$4,IF($W$9=202,$AE$5,IF($W$9=203,$AE$6,IF($W$9=204,$AE$7,IF($W$9=205,$AE$8,IF($W$9=206,$AE$9,IF($W$9=207,$AE$10,IF($W$9=208,$AE$12,IF($W$9=209,$AE$13,IF($W$9=210,$AE$14,IF($W$9=301,$AF$4,IF($W$9=302,$AF$5,IF($W$9=303,$AF$6,IF($W$9=304,$AF$7,IF($W$9=305,$AF$8,IF($W$9=306,$AF$9,IF($W$9=307,$AF$10,IF($W$9=308,$AF$12,IF($W$9=309,$AF$13,$AF$14))))))))))))))))))))))))))))))</f>
        <v>1</v>
      </c>
      <c r="E25" s="19">
        <f>(IF($W$9=101,$AG$4,IF($W$9=102,$AG$5,IF($W$9=103,$AG$6,IF($W$9=104,$AG$7,IF($W$9=105,$AG$8,IF($W$9=106,$AG$9,IF($W$9=107,$AG$10,IF($W$9=108,$AG$12,IF($W$9=109,$AG$13,IF($W$9=110,$AG$14,IF($W$9=201,$AH$4,IF($W$9=202,$AH$5,IF($W$9=203,$AH$6,IF($W$9=204,$AH$7,IF($W$9=205,$AH$8,IF($W$9=206,$AH$9,IF($W$9=207,$AH$10,IF($W$9=208,$AH$12,IF($W$9=209,$AH$13,IF($W$9=210,$AH$14,IF($W$9=301,$AI$4,IF($W$9=302,$AI$5,IF($W$9=303,$AI$6,IF($W$9=304,$AI$7,IF($W$9=305,$AI$8,IF($W$9=306,$AI$9,IF($W$9=307,$AI$10,IF($W$9=308,$AI$12,IF($W$9=309,$AI$13,$AI$14))))))))))))))))))))))))))))))</f>
        <v>1</v>
      </c>
      <c r="F25" s="19">
        <f>(IF($W$9=101,$AJ$4,IF($W$9=102,$AJ$5,IF($W$9=103,$AJ$6,IF($W$9=104,$AJ$7,IF($W$9=105,$AJ$8,IF($W$9=106,$AJ$9,IF($W$9=107,$AJ$10,IF($W$9=108,$AJ$12,IF($W$9=109,$AJ$13,IF($W$9=110,$AJ$14,IF($W$9=201,$AK$4,IF($W$9=202,$AK$5,IF($W$9=203,$AK$6,IF($W$9=204,$AK$7,IF($W$9=205,$AK$8,IF($W$9=206,$AK$9,IF($W$9=207,$AK$10,IF($W$9=208,$AK$12,IF($W$9=209,$AK$13,IF($W$9=210,$AK$14,IF($W$9=301,$AL$4,IF($W$9=302,$AL$5,IF($W$9=303,$AL$6,IF($W$9=304,$AL$7,IF($W$9=305,$AL$8,IF($W$9=306,$AL$9,IF($W$9=307,$AL$10,IF($W$9=308,$AL$12,IF($W$9=309,$AL$13,$AL$14))))))))))))))))))))))))))))))</f>
        <v>1</v>
      </c>
      <c r="G25" s="19">
        <f>(IF($W$9=101,$AM$4,IF($W$9=102,$AM$5,IF($W$9=103,$AM$6,IF($W$9=104,$AM$7,IF($W$9=105,$AM$8,IF($W$9=106,$AM$9,IF($W$9=107,$AD$10,IF($W$9=108,$AD$12,IF($W$9=109,$AD$13,IF($W$9=110,$AD$14,IF($W$9=201,$AN$4,IF($W$9=202,$AN$5,IF($W$9=203,$AN$6,IF($W$9=204,$AN$7,IF($W$9=205,$AN$8,IF($W$9=206,$AN$9,IF($W$9=207,$AE$10,IF($W$9=208,$AE$12,IF($W$9=209,$AE$13,IF($W$9=210,$AE$14,IF($W$9=301,$AO$4,IF($W$9=302,$AO$5,IF($W$9=303,$AO$6,IF($W$9=304,$AO$7,IF($W$9=305,$AO$8,IF($W$9=306,$AO$9,IF($W$9=307,$AF$10,IF($W$9=308,$AF$12,IF($W$9=309,$AF$13,$AF$14))))))))))))))))))))))))))))))</f>
        <v>1</v>
      </c>
      <c r="H25" s="20">
        <f>(IF($W$9=101,$AP$4,IF($W$9=102,$AP$5,IF($W$9=103,$AP$6,IF($W$9=104,$AP$7,IF($W$9=105,$AP$8,IF($W$9=106,$AP$9,IF($W$9=107,$AG$10,IF($W$9=108,$AG$12,IF($W$9=109,$AG$13,IF($W$9=110,$AG$14,IF($W$9=201,$AQ$4,IF($W$9=202,$AQ$5,IF($W$9=203,$AQ$6,IF($W$9=204,$AQ$7,IF($W$9=205,$AQ$8,IF($W$9=206,$AQ$9,IF($W$9=207,$AH$10,IF($W$9=208,$AH$12,IF($W$9=209,$AH$13,IF($W$9=210,$AH$14,IF($W$9=301,$AR$4,IF($W$9=302,$AR$5,IF($W$9=303,$AR$6,IF($W$9=304,$AR$7,IF($W$9=305,$AR$8,IF($W$9=306,$AR$9,IF($W$9=307,$AI$10,IF($W$9=308,$AI$12,IF($W$9=309,$AI$13,$AI$14))))))))))))))))))))))))))))))</f>
        <v>1</v>
      </c>
      <c r="W25" s="9"/>
      <c r="X25" s="9"/>
      <c r="Y25" s="9"/>
    </row>
    <row r="26" spans="1:38" ht="15" thickBot="1" x14ac:dyDescent="0.4">
      <c r="E26"/>
      <c r="F26"/>
      <c r="G26"/>
      <c r="H26"/>
    </row>
    <row r="27" spans="1:38" ht="30.5" thickBot="1" x14ac:dyDescent="0.65">
      <c r="A27" s="25" t="s">
        <v>160</v>
      </c>
      <c r="B27" s="70"/>
      <c r="G27" s="89">
        <v>507</v>
      </c>
      <c r="H27" s="90" t="s">
        <v>77</v>
      </c>
      <c r="I27" s="51" t="s">
        <v>73</v>
      </c>
    </row>
    <row r="28" spans="1:38" x14ac:dyDescent="0.35">
      <c r="A28" s="98" t="s">
        <v>172</v>
      </c>
    </row>
    <row r="29" spans="1:38" ht="15" thickBot="1" x14ac:dyDescent="0.4">
      <c r="A29" s="26"/>
      <c r="D29" s="119" t="s">
        <v>83</v>
      </c>
      <c r="E29" s="119"/>
      <c r="F29" s="119"/>
      <c r="G29" s="120"/>
      <c r="H29" s="21" t="s">
        <v>84</v>
      </c>
      <c r="I29" s="21" t="s">
        <v>85</v>
      </c>
      <c r="J29" s="118" t="s">
        <v>86</v>
      </c>
      <c r="K29" s="119"/>
      <c r="L29" s="119"/>
      <c r="M29" s="119"/>
      <c r="N29" s="119"/>
      <c r="O29" s="119"/>
      <c r="P29" s="119"/>
      <c r="Q29" s="120"/>
      <c r="R29" s="118" t="s">
        <v>87</v>
      </c>
      <c r="S29" s="119"/>
      <c r="T29" s="119"/>
      <c r="U29" s="119"/>
      <c r="V29" s="119"/>
    </row>
    <row r="30" spans="1:38" ht="44" thickBot="1" x14ac:dyDescent="0.4">
      <c r="A30" s="6"/>
      <c r="B30" s="21" t="s">
        <v>88</v>
      </c>
      <c r="C30" s="22" t="s">
        <v>26</v>
      </c>
      <c r="D30" s="93" t="s">
        <v>89</v>
      </c>
      <c r="E30" s="93" t="s">
        <v>90</v>
      </c>
      <c r="F30" s="93" t="s">
        <v>91</v>
      </c>
      <c r="G30" s="93" t="s">
        <v>158</v>
      </c>
      <c r="H30" s="93" t="s">
        <v>92</v>
      </c>
      <c r="I30" s="93" t="s">
        <v>93</v>
      </c>
      <c r="J30" s="93" t="s">
        <v>94</v>
      </c>
      <c r="K30" s="93" t="s">
        <v>95</v>
      </c>
      <c r="L30" s="93" t="s">
        <v>96</v>
      </c>
      <c r="M30" s="93" t="s">
        <v>97</v>
      </c>
      <c r="N30" s="93" t="s">
        <v>98</v>
      </c>
      <c r="O30" s="93" t="s">
        <v>99</v>
      </c>
      <c r="P30" s="93" t="s">
        <v>100</v>
      </c>
      <c r="Q30" s="93" t="s">
        <v>157</v>
      </c>
      <c r="R30" s="93" t="s">
        <v>101</v>
      </c>
      <c r="S30" s="93" t="s">
        <v>102</v>
      </c>
      <c r="T30" s="93" t="s">
        <v>103</v>
      </c>
      <c r="U30" s="93" t="s">
        <v>104</v>
      </c>
      <c r="V30" s="93" t="s">
        <v>156</v>
      </c>
      <c r="W30" s="93" t="s">
        <v>105</v>
      </c>
      <c r="X30" s="94" t="s">
        <v>106</v>
      </c>
    </row>
    <row r="31" spans="1:38" ht="15" thickBot="1" x14ac:dyDescent="0.4">
      <c r="B31" s="23" t="s">
        <v>107</v>
      </c>
      <c r="C31" s="24" t="s">
        <v>108</v>
      </c>
      <c r="D31" s="66">
        <f>D73*$C$25*$G$27</f>
        <v>87.593875806489322</v>
      </c>
      <c r="E31" s="66">
        <f>E73*$C$25*$G$27</f>
        <v>0.51728495864384161</v>
      </c>
      <c r="F31" s="66">
        <f>F73*$C$25*$G$27</f>
        <v>4.9508821263508436</v>
      </c>
      <c r="G31" s="66">
        <f>SUM(D31:F31)</f>
        <v>93.062042891484012</v>
      </c>
      <c r="H31" s="66">
        <f t="shared" ref="H31:H53" si="0">H73*$D$25*$G$27</f>
        <v>0.47393198492687189</v>
      </c>
      <c r="I31" s="66">
        <f t="shared" ref="I31:I53" si="1">I73*$E$25*$G$27</f>
        <v>3.1694290302223789</v>
      </c>
      <c r="J31" s="66">
        <f t="shared" ref="J31:J53" si="2">J73*$F$25*$G$27</f>
        <v>0</v>
      </c>
      <c r="K31" s="66">
        <f>K73*$G$25*$G$27</f>
        <v>44.128593144911939</v>
      </c>
      <c r="L31" s="66">
        <f>L73*$G$25*$G$27</f>
        <v>0</v>
      </c>
      <c r="M31" s="66">
        <f>M73*$G$25*$G$27</f>
        <v>0</v>
      </c>
      <c r="N31" s="66">
        <f>N73*$G$25*$G$27</f>
        <v>0</v>
      </c>
      <c r="O31" s="66">
        <f>O73*$F$25*$G$27</f>
        <v>308.05718954024519</v>
      </c>
      <c r="P31" s="66">
        <f>P73*$F$25*$G$27</f>
        <v>0</v>
      </c>
      <c r="Q31" s="66">
        <f>SUM(J31:P31)</f>
        <v>352.18578268515711</v>
      </c>
      <c r="R31" s="66">
        <f>R73*$H$25*$G$27</f>
        <v>0</v>
      </c>
      <c r="S31" s="66">
        <f>S73*$H$25*$G$27</f>
        <v>0.4693409337419337</v>
      </c>
      <c r="T31" s="66">
        <f>T73*$H$25*$G$27</f>
        <v>2.5490111564651339</v>
      </c>
      <c r="U31" s="66">
        <f>U73*$H$25*$G$27</f>
        <v>15.50051824547476</v>
      </c>
      <c r="V31" s="67">
        <f>SUM(R31:U31)</f>
        <v>18.518870335681829</v>
      </c>
      <c r="W31" s="67">
        <f>G31+H31+I31+Q31+V31</f>
        <v>467.41005692747217</v>
      </c>
      <c r="X31" s="67">
        <f t="shared" ref="X31:X53" si="3">X73*$H$25*$G$27</f>
        <v>-13.26523417258014</v>
      </c>
      <c r="AJ31" s="6"/>
      <c r="AK31" s="6"/>
      <c r="AL31" s="6"/>
    </row>
    <row r="32" spans="1:38" ht="15" thickBot="1" x14ac:dyDescent="0.4">
      <c r="B32" s="23" t="s">
        <v>109</v>
      </c>
      <c r="C32" s="24" t="s">
        <v>108</v>
      </c>
      <c r="D32" s="68">
        <f t="shared" ref="D32:F47" si="4">D74*$C$25*$G$27</f>
        <v>89.911005507621098</v>
      </c>
      <c r="E32" s="68">
        <f t="shared" si="4"/>
        <v>0.51728206189781312</v>
      </c>
      <c r="F32" s="68">
        <f t="shared" si="4"/>
        <v>3.7806179923309942</v>
      </c>
      <c r="G32" s="68">
        <f t="shared" ref="G32:G70" si="5">SUM(D32:F32)</f>
        <v>94.208905561849903</v>
      </c>
      <c r="H32" s="68">
        <f t="shared" si="0"/>
        <v>0.47392933095332768</v>
      </c>
      <c r="I32" s="68">
        <f t="shared" si="1"/>
        <v>1.3008217432724121</v>
      </c>
      <c r="J32" s="68">
        <f t="shared" si="2"/>
        <v>0</v>
      </c>
      <c r="K32" s="68">
        <f t="shared" ref="K32:N47" si="6">K74*$G$25*$G$27</f>
        <v>43.826924517347329</v>
      </c>
      <c r="L32" s="68">
        <f t="shared" si="6"/>
        <v>0</v>
      </c>
      <c r="M32" s="68">
        <f t="shared" si="6"/>
        <v>0</v>
      </c>
      <c r="N32" s="68">
        <f t="shared" si="6"/>
        <v>0</v>
      </c>
      <c r="O32" s="68">
        <f t="shared" ref="O32:P47" si="7">O74*$F$25*$G$27</f>
        <v>290.83056659777128</v>
      </c>
      <c r="P32" s="68">
        <f t="shared" si="7"/>
        <v>0</v>
      </c>
      <c r="Q32" s="69">
        <f t="shared" ref="Q32:Q70" si="8">SUM(J32:P32)</f>
        <v>334.6574911151186</v>
      </c>
      <c r="R32" s="69">
        <f t="shared" ref="R32:U47" si="9">R74*$H$25*$G$27</f>
        <v>0</v>
      </c>
      <c r="S32" s="69">
        <f t="shared" si="9"/>
        <v>0.46933598966727991</v>
      </c>
      <c r="T32" s="69">
        <f t="shared" si="9"/>
        <v>2.4626805155021461</v>
      </c>
      <c r="U32" s="69">
        <f t="shared" si="9"/>
        <v>7.1956689140318462</v>
      </c>
      <c r="V32" s="69">
        <f t="shared" ref="V32:V70" si="10">SUM(R32:U32)</f>
        <v>10.127685419201272</v>
      </c>
      <c r="W32" s="69">
        <f t="shared" ref="W32:W70" si="11">G32+H32+I32+Q32+V32</f>
        <v>440.76883317039551</v>
      </c>
      <c r="X32" s="69">
        <f t="shared" si="3"/>
        <v>-14.461398170547859</v>
      </c>
    </row>
    <row r="33" spans="2:24" ht="15" thickBot="1" x14ac:dyDescent="0.4">
      <c r="B33" s="23" t="s">
        <v>110</v>
      </c>
      <c r="C33" s="24" t="s">
        <v>108</v>
      </c>
      <c r="D33" s="66">
        <f t="shared" si="4"/>
        <v>-2.3178013092308438</v>
      </c>
      <c r="E33" s="66">
        <f t="shared" si="4"/>
        <v>2.1150274344544618E-6</v>
      </c>
      <c r="F33" s="66">
        <f t="shared" si="4"/>
        <v>1.1702627796458189</v>
      </c>
      <c r="G33" s="66">
        <f t="shared" si="5"/>
        <v>-1.1475364145575904</v>
      </c>
      <c r="H33" s="66">
        <f t="shared" si="0"/>
        <v>1.9377697600442811E-6</v>
      </c>
      <c r="I33" s="66">
        <f t="shared" si="1"/>
        <v>1.8686072445565209</v>
      </c>
      <c r="J33" s="66">
        <f t="shared" si="2"/>
        <v>0</v>
      </c>
      <c r="K33" s="66">
        <f t="shared" si="6"/>
        <v>0.3015765336800032</v>
      </c>
      <c r="L33" s="66">
        <f t="shared" si="6"/>
        <v>0</v>
      </c>
      <c r="M33" s="66">
        <f t="shared" si="6"/>
        <v>0</v>
      </c>
      <c r="N33" s="66">
        <f t="shared" si="6"/>
        <v>0</v>
      </c>
      <c r="O33" s="66">
        <f t="shared" si="7"/>
        <v>17.226622942473881</v>
      </c>
      <c r="P33" s="66">
        <f t="shared" si="7"/>
        <v>0</v>
      </c>
      <c r="Q33" s="67">
        <f t="shared" si="8"/>
        <v>17.528199476153883</v>
      </c>
      <c r="R33" s="67">
        <f t="shared" si="9"/>
        <v>0</v>
      </c>
      <c r="S33" s="67">
        <f t="shared" si="9"/>
        <v>3.6098620410136298E-6</v>
      </c>
      <c r="T33" s="67">
        <f t="shared" si="9"/>
        <v>8.6330640962988245E-2</v>
      </c>
      <c r="U33" s="67">
        <f t="shared" si="9"/>
        <v>8.3048492909453682</v>
      </c>
      <c r="V33" s="67">
        <f t="shared" si="10"/>
        <v>8.3911835417703973</v>
      </c>
      <c r="W33" s="67">
        <f t="shared" si="11"/>
        <v>26.640455785692971</v>
      </c>
      <c r="X33" s="67">
        <f t="shared" si="3"/>
        <v>1.1961639979677181</v>
      </c>
    </row>
    <row r="34" spans="2:24" ht="15" thickBot="1" x14ac:dyDescent="0.4">
      <c r="B34" s="23" t="s">
        <v>111</v>
      </c>
      <c r="C34" s="24" t="s">
        <v>108</v>
      </c>
      <c r="D34" s="68">
        <f t="shared" si="4"/>
        <v>6.7160809906329779E-4</v>
      </c>
      <c r="E34" s="68">
        <f t="shared" si="4"/>
        <v>7.8171859401839234E-7</v>
      </c>
      <c r="F34" s="68">
        <f t="shared" si="4"/>
        <v>1.354374029885527E-6</v>
      </c>
      <c r="G34" s="68">
        <f t="shared" si="5"/>
        <v>6.7374419168720169E-4</v>
      </c>
      <c r="H34" s="68">
        <f t="shared" si="0"/>
        <v>7.1620378425204173E-7</v>
      </c>
      <c r="I34" s="68">
        <f t="shared" si="1"/>
        <v>4.2393445461926401E-8</v>
      </c>
      <c r="J34" s="68">
        <f t="shared" si="2"/>
        <v>0</v>
      </c>
      <c r="K34" s="68">
        <f t="shared" si="6"/>
        <v>9.2093884604382232E-5</v>
      </c>
      <c r="L34" s="68">
        <f t="shared" si="6"/>
        <v>0</v>
      </c>
      <c r="M34" s="68">
        <f t="shared" si="6"/>
        <v>0</v>
      </c>
      <c r="N34" s="68">
        <f t="shared" si="6"/>
        <v>0</v>
      </c>
      <c r="O34" s="68">
        <f t="shared" si="7"/>
        <v>0</v>
      </c>
      <c r="P34" s="68">
        <f t="shared" si="7"/>
        <v>0</v>
      </c>
      <c r="Q34" s="68">
        <f t="shared" si="8"/>
        <v>9.2093884604382232E-5</v>
      </c>
      <c r="R34" s="68">
        <f t="shared" si="9"/>
        <v>0</v>
      </c>
      <c r="S34" s="68">
        <f t="shared" si="9"/>
        <v>1.334212612721688E-6</v>
      </c>
      <c r="T34" s="68">
        <f t="shared" si="9"/>
        <v>0</v>
      </c>
      <c r="U34" s="68">
        <f t="shared" si="9"/>
        <v>4.0497549980834211E-8</v>
      </c>
      <c r="V34" s="68">
        <f t="shared" si="10"/>
        <v>1.3747101627025223E-6</v>
      </c>
      <c r="W34" s="68">
        <f t="shared" si="11"/>
        <v>7.6797138368400047E-4</v>
      </c>
      <c r="X34" s="68">
        <f t="shared" si="3"/>
        <v>0</v>
      </c>
    </row>
    <row r="35" spans="2:24" ht="15" thickBot="1" x14ac:dyDescent="0.4">
      <c r="B35" s="23" t="s">
        <v>112</v>
      </c>
      <c r="C35" s="24" t="s">
        <v>113</v>
      </c>
      <c r="D35" s="66">
        <f t="shared" si="4"/>
        <v>5.2599617292863996E-6</v>
      </c>
      <c r="E35" s="66">
        <f t="shared" si="4"/>
        <v>6.2748114786438322E-9</v>
      </c>
      <c r="F35" s="66">
        <f t="shared" si="4"/>
        <v>1.64176096846603E-7</v>
      </c>
      <c r="G35" s="66">
        <f t="shared" si="5"/>
        <v>5.4304126376116464E-6</v>
      </c>
      <c r="H35" s="66">
        <f t="shared" si="0"/>
        <v>5.7489277610391927E-9</v>
      </c>
      <c r="I35" s="66">
        <f t="shared" si="1"/>
        <v>1.9600566233430139E-8</v>
      </c>
      <c r="J35" s="66">
        <f t="shared" si="2"/>
        <v>0</v>
      </c>
      <c r="K35" s="66">
        <f>K77*$G$25*$G$27</f>
        <v>4.1173905086341266E-6</v>
      </c>
      <c r="L35" s="66">
        <f t="shared" si="6"/>
        <v>0</v>
      </c>
      <c r="M35" s="66">
        <f t="shared" si="6"/>
        <v>0</v>
      </c>
      <c r="N35" s="66">
        <f t="shared" si="6"/>
        <v>0</v>
      </c>
      <c r="O35" s="66">
        <f t="shared" si="7"/>
        <v>3.4146033217913748E-6</v>
      </c>
      <c r="P35" s="66">
        <f t="shared" si="7"/>
        <v>0</v>
      </c>
      <c r="Q35" s="66">
        <f t="shared" si="8"/>
        <v>7.5319938304255018E-6</v>
      </c>
      <c r="R35" s="66">
        <f t="shared" si="9"/>
        <v>0</v>
      </c>
      <c r="S35" s="66">
        <f t="shared" si="9"/>
        <v>9.7416473912516607E-9</v>
      </c>
      <c r="T35" s="66">
        <f t="shared" si="9"/>
        <v>2.2044962826412951E-7</v>
      </c>
      <c r="U35" s="66">
        <f t="shared" si="9"/>
        <v>4.3235026450607797E-7</v>
      </c>
      <c r="V35" s="66">
        <f t="shared" si="10"/>
        <v>6.6254154016145912E-7</v>
      </c>
      <c r="W35" s="66">
        <f t="shared" si="11"/>
        <v>1.3650297502193075E-5</v>
      </c>
      <c r="X35" s="66">
        <f t="shared" si="3"/>
        <v>-7.8648793940402962E-7</v>
      </c>
    </row>
    <row r="36" spans="2:24" ht="15" thickBot="1" x14ac:dyDescent="0.4">
      <c r="B36" s="23" t="s">
        <v>114</v>
      </c>
      <c r="C36" s="24" t="s">
        <v>115</v>
      </c>
      <c r="D36" s="68">
        <f t="shared" si="4"/>
        <v>0.43475075188452578</v>
      </c>
      <c r="E36" s="68">
        <f t="shared" si="4"/>
        <v>8.2501695387928212E-4</v>
      </c>
      <c r="F36" s="68">
        <f t="shared" si="4"/>
        <v>2.0268431806658001E-2</v>
      </c>
      <c r="G36" s="68">
        <f t="shared" si="5"/>
        <v>0.45584420064506304</v>
      </c>
      <c r="H36" s="68">
        <f t="shared" si="0"/>
        <v>7.5587336537952655E-4</v>
      </c>
      <c r="I36" s="68">
        <f t="shared" si="1"/>
        <v>3.7904503821453951E-3</v>
      </c>
      <c r="J36" s="68">
        <f t="shared" si="2"/>
        <v>0</v>
      </c>
      <c r="K36" s="68">
        <f t="shared" si="6"/>
        <v>0.2078813095691224</v>
      </c>
      <c r="L36" s="68">
        <f t="shared" si="6"/>
        <v>0</v>
      </c>
      <c r="M36" s="68">
        <f t="shared" si="6"/>
        <v>0</v>
      </c>
      <c r="N36" s="68">
        <f t="shared" si="6"/>
        <v>0</v>
      </c>
      <c r="O36" s="68">
        <f t="shared" si="7"/>
        <v>1.4411922349755319</v>
      </c>
      <c r="P36" s="68">
        <f t="shared" si="7"/>
        <v>0</v>
      </c>
      <c r="Q36" s="68">
        <f t="shared" si="8"/>
        <v>1.6490735445446543</v>
      </c>
      <c r="R36" s="68">
        <f t="shared" si="9"/>
        <v>0</v>
      </c>
      <c r="S36" s="68">
        <f t="shared" si="9"/>
        <v>1.053249278980899E-3</v>
      </c>
      <c r="T36" s="68">
        <f t="shared" si="9"/>
        <v>2.4927267132009059E-2</v>
      </c>
      <c r="U36" s="68">
        <f t="shared" si="9"/>
        <v>5.4786751639428782E-2</v>
      </c>
      <c r="V36" s="68">
        <f t="shared" si="10"/>
        <v>8.0767268050418742E-2</v>
      </c>
      <c r="W36" s="68">
        <f t="shared" si="11"/>
        <v>2.1902313369876607</v>
      </c>
      <c r="X36" s="68">
        <f t="shared" si="3"/>
        <v>-0.215637278822149</v>
      </c>
    </row>
    <row r="37" spans="2:24" ht="15" thickBot="1" x14ac:dyDescent="0.4">
      <c r="B37" s="23" t="s">
        <v>116</v>
      </c>
      <c r="C37" s="24" t="s">
        <v>117</v>
      </c>
      <c r="D37" s="66">
        <f t="shared" si="4"/>
        <v>1.13252086039774E-3</v>
      </c>
      <c r="E37" s="66">
        <f t="shared" si="4"/>
        <v>1.9388982964304519E-6</v>
      </c>
      <c r="F37" s="66">
        <f t="shared" si="4"/>
        <v>1.340515629725906E-5</v>
      </c>
      <c r="G37" s="66">
        <f t="shared" si="5"/>
        <v>1.1478649149914294E-3</v>
      </c>
      <c r="H37" s="66">
        <f t="shared" si="0"/>
        <v>1.776401774000344E-6</v>
      </c>
      <c r="I37" s="66">
        <f t="shared" si="1"/>
        <v>1.983388483287779E-5</v>
      </c>
      <c r="J37" s="66">
        <f t="shared" si="2"/>
        <v>0</v>
      </c>
      <c r="K37" s="66">
        <f t="shared" si="6"/>
        <v>1.0807111839117331E-3</v>
      </c>
      <c r="L37" s="66">
        <f t="shared" si="6"/>
        <v>0</v>
      </c>
      <c r="M37" s="66">
        <f t="shared" si="6"/>
        <v>0</v>
      </c>
      <c r="N37" s="66">
        <f t="shared" si="6"/>
        <v>0</v>
      </c>
      <c r="O37" s="66">
        <f t="shared" si="7"/>
        <v>9.6447212021023628E-3</v>
      </c>
      <c r="P37" s="66">
        <f t="shared" si="7"/>
        <v>0</v>
      </c>
      <c r="Q37" s="66">
        <f t="shared" si="8"/>
        <v>1.0725432386014096E-2</v>
      </c>
      <c r="R37" s="66">
        <f t="shared" si="9"/>
        <v>0</v>
      </c>
      <c r="S37" s="66">
        <f t="shared" si="9"/>
        <v>2.0004374613042959E-6</v>
      </c>
      <c r="T37" s="66">
        <f t="shared" si="9"/>
        <v>6.1826304974257451E-5</v>
      </c>
      <c r="U37" s="66">
        <f t="shared" si="9"/>
        <v>7.4946895043895997E-5</v>
      </c>
      <c r="V37" s="66">
        <f t="shared" si="10"/>
        <v>1.3877363747945775E-4</v>
      </c>
      <c r="W37" s="66">
        <f t="shared" si="11"/>
        <v>1.2033681225091861E-2</v>
      </c>
      <c r="X37" s="66">
        <f t="shared" si="3"/>
        <v>-4.0230725509076339E-2</v>
      </c>
    </row>
    <row r="38" spans="2:24" ht="15" thickBot="1" x14ac:dyDescent="0.4">
      <c r="B38" s="23" t="s">
        <v>118</v>
      </c>
      <c r="C38" s="24" t="s">
        <v>119</v>
      </c>
      <c r="D38" s="68">
        <f t="shared" si="4"/>
        <v>5.6340967826860343E-2</v>
      </c>
      <c r="E38" s="68">
        <f t="shared" si="4"/>
        <v>1.517991419579646E-4</v>
      </c>
      <c r="F38" s="68">
        <f t="shared" si="4"/>
        <v>2.4605423371632969E-3</v>
      </c>
      <c r="G38" s="68">
        <f t="shared" si="5"/>
        <v>5.895330930598161E-2</v>
      </c>
      <c r="H38" s="68">
        <f t="shared" si="0"/>
        <v>1.3907705502774469E-4</v>
      </c>
      <c r="I38" s="68">
        <f t="shared" si="1"/>
        <v>1.7374128182260141E-3</v>
      </c>
      <c r="J38" s="68">
        <f t="shared" si="2"/>
        <v>0</v>
      </c>
      <c r="K38" s="68">
        <f t="shared" si="6"/>
        <v>3.2603596283238528E-2</v>
      </c>
      <c r="L38" s="68">
        <f t="shared" si="6"/>
        <v>0</v>
      </c>
      <c r="M38" s="68">
        <f t="shared" si="6"/>
        <v>0</v>
      </c>
      <c r="N38" s="68">
        <f t="shared" si="6"/>
        <v>0</v>
      </c>
      <c r="O38" s="68">
        <f t="shared" si="7"/>
        <v>0.1986224906947589</v>
      </c>
      <c r="P38" s="68">
        <f t="shared" si="7"/>
        <v>0</v>
      </c>
      <c r="Q38" s="68">
        <f t="shared" si="8"/>
        <v>0.23122608697799743</v>
      </c>
      <c r="R38" s="68">
        <f t="shared" si="9"/>
        <v>0</v>
      </c>
      <c r="S38" s="68">
        <f t="shared" si="9"/>
        <v>2.1541480088062119E-4</v>
      </c>
      <c r="T38" s="68">
        <f t="shared" si="9"/>
        <v>1.358494337822626E-2</v>
      </c>
      <c r="U38" s="68">
        <f t="shared" si="9"/>
        <v>2.1357163324739331E-2</v>
      </c>
      <c r="V38" s="68">
        <f t="shared" si="10"/>
        <v>3.5157521503846212E-2</v>
      </c>
      <c r="W38" s="68">
        <f t="shared" si="11"/>
        <v>0.32721340766107904</v>
      </c>
      <c r="X38" s="68">
        <f t="shared" si="3"/>
        <v>-3.0222747598706471E-2</v>
      </c>
    </row>
    <row r="39" spans="2:24" ht="15" thickBot="1" x14ac:dyDescent="0.4">
      <c r="B39" s="23" t="s">
        <v>120</v>
      </c>
      <c r="C39" s="24" t="s">
        <v>121</v>
      </c>
      <c r="D39" s="66">
        <f t="shared" si="4"/>
        <v>0.61508806746136246</v>
      </c>
      <c r="E39" s="66">
        <f t="shared" si="4"/>
        <v>1.6657752316715109E-3</v>
      </c>
      <c r="F39" s="66">
        <f t="shared" si="4"/>
        <v>3.03913520071354E-2</v>
      </c>
      <c r="G39" s="66">
        <f t="shared" si="5"/>
        <v>0.6471451947001694</v>
      </c>
      <c r="H39" s="66">
        <f t="shared" si="0"/>
        <v>1.5261687949671421E-3</v>
      </c>
      <c r="I39" s="66">
        <f t="shared" si="1"/>
        <v>1.2027641248250769E-2</v>
      </c>
      <c r="J39" s="66">
        <f t="shared" si="2"/>
        <v>0</v>
      </c>
      <c r="K39" s="66">
        <f t="shared" si="6"/>
        <v>0.35759124919922658</v>
      </c>
      <c r="L39" s="66">
        <f t="shared" si="6"/>
        <v>0</v>
      </c>
      <c r="M39" s="66">
        <f t="shared" si="6"/>
        <v>0</v>
      </c>
      <c r="N39" s="66">
        <f t="shared" si="6"/>
        <v>0</v>
      </c>
      <c r="O39" s="66">
        <f t="shared" si="7"/>
        <v>3.3178595274813798</v>
      </c>
      <c r="P39" s="66">
        <f t="shared" si="7"/>
        <v>0</v>
      </c>
      <c r="Q39" s="66">
        <f t="shared" si="8"/>
        <v>3.6754507766806066</v>
      </c>
      <c r="R39" s="66">
        <f t="shared" si="9"/>
        <v>0</v>
      </c>
      <c r="S39" s="66">
        <f t="shared" si="9"/>
        <v>2.3631047788455952E-3</v>
      </c>
      <c r="T39" s="66">
        <f t="shared" si="9"/>
        <v>2.2236764760507989E-2</v>
      </c>
      <c r="U39" s="66">
        <f t="shared" si="9"/>
        <v>0.1143141731336076</v>
      </c>
      <c r="V39" s="66">
        <f t="shared" si="10"/>
        <v>0.1389140426729612</v>
      </c>
      <c r="W39" s="66">
        <f t="shared" si="11"/>
        <v>4.4750638240969547</v>
      </c>
      <c r="X39" s="66">
        <f t="shared" si="3"/>
        <v>-0.3757548173610063</v>
      </c>
    </row>
    <row r="40" spans="2:24" ht="15" thickBot="1" x14ac:dyDescent="0.4">
      <c r="B40" s="23" t="s">
        <v>122</v>
      </c>
      <c r="C40" s="24" t="s">
        <v>123</v>
      </c>
      <c r="D40" s="68">
        <f t="shared" si="4"/>
        <v>0.21408140629569189</v>
      </c>
      <c r="E40" s="68">
        <f t="shared" si="4"/>
        <v>5.3507155013845598E-4</v>
      </c>
      <c r="F40" s="68">
        <f t="shared" si="4"/>
        <v>8.5853543530276851E-3</v>
      </c>
      <c r="G40" s="68">
        <f t="shared" si="5"/>
        <v>0.22320183219885803</v>
      </c>
      <c r="H40" s="68">
        <f t="shared" si="0"/>
        <v>4.9022790552395615E-4</v>
      </c>
      <c r="I40" s="68">
        <f t="shared" si="1"/>
        <v>2.7638202154698348E-3</v>
      </c>
      <c r="J40" s="68">
        <f t="shared" si="2"/>
        <v>0</v>
      </c>
      <c r="K40" s="68">
        <f t="shared" si="6"/>
        <v>0.1094368578311342</v>
      </c>
      <c r="L40" s="68">
        <f t="shared" si="6"/>
        <v>0</v>
      </c>
      <c r="M40" s="68">
        <f t="shared" si="6"/>
        <v>0</v>
      </c>
      <c r="N40" s="68">
        <f t="shared" si="6"/>
        <v>0</v>
      </c>
      <c r="O40" s="68">
        <f t="shared" si="7"/>
        <v>0.58146175997853955</v>
      </c>
      <c r="P40" s="68">
        <f t="shared" si="7"/>
        <v>0</v>
      </c>
      <c r="Q40" s="68">
        <f t="shared" si="8"/>
        <v>0.69089861780967377</v>
      </c>
      <c r="R40" s="68">
        <f t="shared" si="9"/>
        <v>0</v>
      </c>
      <c r="S40" s="68">
        <f t="shared" si="9"/>
        <v>7.0832548078512329E-4</v>
      </c>
      <c r="T40" s="68">
        <f t="shared" si="9"/>
        <v>7.056358093246686E-3</v>
      </c>
      <c r="U40" s="68">
        <f t="shared" si="9"/>
        <v>2.6670688109957871E-2</v>
      </c>
      <c r="V40" s="68">
        <f t="shared" si="10"/>
        <v>3.4435371683989677E-2</v>
      </c>
      <c r="W40" s="68">
        <f t="shared" si="11"/>
        <v>0.95178986981351532</v>
      </c>
      <c r="X40" s="68">
        <f t="shared" si="3"/>
        <v>-9.6768078733878993E-2</v>
      </c>
    </row>
    <row r="41" spans="2:24" ht="15" thickBot="1" x14ac:dyDescent="0.4">
      <c r="B41" s="23" t="s">
        <v>124</v>
      </c>
      <c r="C41" s="24" t="s">
        <v>125</v>
      </c>
      <c r="D41" s="66">
        <f t="shared" si="4"/>
        <v>1.343411365437357E-2</v>
      </c>
      <c r="E41" s="66">
        <f t="shared" si="4"/>
        <v>1.8445624775980861E-7</v>
      </c>
      <c r="F41" s="66">
        <f t="shared" si="4"/>
        <v>8.2992096000441473E-7</v>
      </c>
      <c r="G41" s="66">
        <f t="shared" si="5"/>
        <v>1.3435128031581336E-2</v>
      </c>
      <c r="H41" s="66">
        <f t="shared" si="0"/>
        <v>1.6899721163777109E-7</v>
      </c>
      <c r="I41" s="66">
        <f t="shared" si="1"/>
        <v>6.7071675309266544E-8</v>
      </c>
      <c r="J41" s="66">
        <f t="shared" si="2"/>
        <v>0</v>
      </c>
      <c r="K41" s="66">
        <f t="shared" si="6"/>
        <v>4.8972281523251499E-3</v>
      </c>
      <c r="L41" s="66">
        <f t="shared" si="6"/>
        <v>0</v>
      </c>
      <c r="M41" s="66">
        <f t="shared" si="6"/>
        <v>0</v>
      </c>
      <c r="N41" s="66">
        <f t="shared" si="6"/>
        <v>0</v>
      </c>
      <c r="O41" s="66">
        <f t="shared" si="7"/>
        <v>3.4684490109650477E-4</v>
      </c>
      <c r="P41" s="66">
        <f t="shared" si="7"/>
        <v>0</v>
      </c>
      <c r="Q41" s="66">
        <f t="shared" si="8"/>
        <v>5.2440730534216544E-3</v>
      </c>
      <c r="R41" s="66">
        <f t="shared" si="9"/>
        <v>0</v>
      </c>
      <c r="S41" s="66">
        <f t="shared" si="9"/>
        <v>7.3093659695159635E-7</v>
      </c>
      <c r="T41" s="66">
        <f t="shared" si="9"/>
        <v>7.5297173158816854E-6</v>
      </c>
      <c r="U41" s="66">
        <f t="shared" si="9"/>
        <v>8.9445176245652074E-6</v>
      </c>
      <c r="V41" s="66">
        <f t="shared" si="10"/>
        <v>1.7205171537398491E-5</v>
      </c>
      <c r="W41" s="66">
        <f t="shared" si="11"/>
        <v>1.8696642325427334E-2</v>
      </c>
      <c r="X41" s="66">
        <f t="shared" si="3"/>
        <v>-1.1221918558466999E-2</v>
      </c>
    </row>
    <row r="42" spans="2:24" ht="15" thickBot="1" x14ac:dyDescent="0.4">
      <c r="B42" s="23" t="s">
        <v>126</v>
      </c>
      <c r="C42" s="24" t="s">
        <v>37</v>
      </c>
      <c r="D42" s="68">
        <f t="shared" si="4"/>
        <v>4586.4872936735392</v>
      </c>
      <c r="E42" s="68">
        <f t="shared" si="4"/>
        <v>9.2111289477338492</v>
      </c>
      <c r="F42" s="68">
        <f t="shared" si="4"/>
        <v>85.648869287206963</v>
      </c>
      <c r="G42" s="68">
        <f t="shared" si="5"/>
        <v>4681.3472919084797</v>
      </c>
      <c r="H42" s="68">
        <f t="shared" si="0"/>
        <v>8.4391563154314522</v>
      </c>
      <c r="I42" s="68">
        <f t="shared" si="1"/>
        <v>13.93758785221597</v>
      </c>
      <c r="J42" s="68">
        <f t="shared" si="2"/>
        <v>0</v>
      </c>
      <c r="K42" s="68">
        <f t="shared" si="6"/>
        <v>1045.1969774751319</v>
      </c>
      <c r="L42" s="68">
        <f t="shared" si="6"/>
        <v>0</v>
      </c>
      <c r="M42" s="68">
        <f t="shared" si="6"/>
        <v>0</v>
      </c>
      <c r="N42" s="68">
        <f t="shared" si="6"/>
        <v>0</v>
      </c>
      <c r="O42" s="68">
        <f t="shared" si="7"/>
        <v>40420.44208767471</v>
      </c>
      <c r="P42" s="68">
        <f t="shared" si="7"/>
        <v>0</v>
      </c>
      <c r="Q42" s="68">
        <f t="shared" si="8"/>
        <v>41465.639065149844</v>
      </c>
      <c r="R42" s="68">
        <f t="shared" si="9"/>
        <v>0</v>
      </c>
      <c r="S42" s="68">
        <f t="shared" si="9"/>
        <v>9.8888368488194782</v>
      </c>
      <c r="T42" s="68">
        <f t="shared" si="9"/>
        <v>34.070702644492648</v>
      </c>
      <c r="U42" s="68">
        <f t="shared" si="9"/>
        <v>121.6207881424023</v>
      </c>
      <c r="V42" s="68">
        <f t="shared" si="10"/>
        <v>165.58032763571444</v>
      </c>
      <c r="W42" s="68">
        <f t="shared" si="11"/>
        <v>46334.943428861683</v>
      </c>
      <c r="X42" s="68">
        <f t="shared" si="3"/>
        <v>1.8672395803914521</v>
      </c>
    </row>
    <row r="43" spans="2:24" ht="15" thickBot="1" x14ac:dyDescent="0.4">
      <c r="B43" s="23" t="s">
        <v>127</v>
      </c>
      <c r="C43" s="24" t="s">
        <v>128</v>
      </c>
      <c r="D43" s="66">
        <f t="shared" si="4"/>
        <v>34.879927489225658</v>
      </c>
      <c r="E43" s="66">
        <f t="shared" si="4"/>
        <v>1.8635361320474161E-2</v>
      </c>
      <c r="F43" s="66">
        <f t="shared" si="4"/>
        <v>0.68053452213314092</v>
      </c>
      <c r="G43" s="66">
        <f t="shared" si="5"/>
        <v>35.579097372679279</v>
      </c>
      <c r="H43" s="66">
        <f t="shared" si="0"/>
        <v>1.7073556137406781E-2</v>
      </c>
      <c r="I43" s="66">
        <f t="shared" si="1"/>
        <v>0.11561962357952819</v>
      </c>
      <c r="J43" s="66">
        <f t="shared" si="2"/>
        <v>0</v>
      </c>
      <c r="K43" s="66">
        <f t="shared" si="6"/>
        <v>14.064223397273871</v>
      </c>
      <c r="L43" s="66">
        <f t="shared" si="6"/>
        <v>0</v>
      </c>
      <c r="M43" s="66">
        <f t="shared" si="6"/>
        <v>0</v>
      </c>
      <c r="N43" s="66">
        <f t="shared" si="6"/>
        <v>0</v>
      </c>
      <c r="O43" s="66">
        <f t="shared" si="7"/>
        <v>56.553084942177513</v>
      </c>
      <c r="P43" s="66">
        <f t="shared" si="7"/>
        <v>0</v>
      </c>
      <c r="Q43" s="66">
        <f t="shared" si="8"/>
        <v>70.617308339451384</v>
      </c>
      <c r="R43" s="66">
        <f t="shared" si="9"/>
        <v>0</v>
      </c>
      <c r="S43" s="66">
        <f t="shared" si="9"/>
        <v>2.7248955560270179E-2</v>
      </c>
      <c r="T43" s="66">
        <f t="shared" si="9"/>
        <v>723.34655174754789</v>
      </c>
      <c r="U43" s="66">
        <f t="shared" si="9"/>
        <v>815.52174903011564</v>
      </c>
      <c r="V43" s="66">
        <f t="shared" si="10"/>
        <v>1538.8955497332238</v>
      </c>
      <c r="W43" s="66">
        <f t="shared" si="11"/>
        <v>1645.2246486250715</v>
      </c>
      <c r="X43" s="66">
        <f t="shared" si="3"/>
        <v>-5489.9212606568108</v>
      </c>
    </row>
    <row r="44" spans="2:24" ht="15" thickBot="1" x14ac:dyDescent="0.4">
      <c r="B44" s="23" t="s">
        <v>129</v>
      </c>
      <c r="C44" s="24" t="s">
        <v>130</v>
      </c>
      <c r="D44" s="68">
        <f t="shared" si="4"/>
        <v>2.6787047043696909E-6</v>
      </c>
      <c r="E44" s="68">
        <f t="shared" si="4"/>
        <v>7.0297552367065496E-9</v>
      </c>
      <c r="F44" s="68">
        <f t="shared" si="4"/>
        <v>1.5873805405281749E-7</v>
      </c>
      <c r="G44" s="68">
        <f t="shared" si="5"/>
        <v>2.844472513659215E-6</v>
      </c>
      <c r="H44" s="68">
        <f t="shared" si="0"/>
        <v>6.4406006732089837E-9</v>
      </c>
      <c r="I44" s="68">
        <f t="shared" si="1"/>
        <v>2.329333999100379E-8</v>
      </c>
      <c r="J44" s="68">
        <f t="shared" si="2"/>
        <v>0</v>
      </c>
      <c r="K44" s="68">
        <f t="shared" si="6"/>
        <v>2.0211813253141939E-6</v>
      </c>
      <c r="L44" s="68">
        <f t="shared" si="6"/>
        <v>0</v>
      </c>
      <c r="M44" s="68">
        <f t="shared" si="6"/>
        <v>0</v>
      </c>
      <c r="N44" s="68">
        <f t="shared" si="6"/>
        <v>0</v>
      </c>
      <c r="O44" s="68">
        <f t="shared" si="7"/>
        <v>4.7208361607081612E-5</v>
      </c>
      <c r="P44" s="68">
        <f t="shared" si="7"/>
        <v>0</v>
      </c>
      <c r="Q44" s="68">
        <f t="shared" si="8"/>
        <v>4.9229542932395805E-5</v>
      </c>
      <c r="R44" s="68">
        <f t="shared" si="9"/>
        <v>0</v>
      </c>
      <c r="S44" s="68">
        <f t="shared" si="9"/>
        <v>7.7332808768402604E-9</v>
      </c>
      <c r="T44" s="68">
        <f t="shared" si="9"/>
        <v>1.190886888647914E-7</v>
      </c>
      <c r="U44" s="68">
        <f t="shared" si="9"/>
        <v>3.2637167863910788E-7</v>
      </c>
      <c r="V44" s="68">
        <f t="shared" si="10"/>
        <v>4.5319364838073951E-7</v>
      </c>
      <c r="W44" s="68">
        <f t="shared" si="11"/>
        <v>5.2556943035099977E-5</v>
      </c>
      <c r="X44" s="68">
        <f t="shared" si="3"/>
        <v>-1.393193590291508E-6</v>
      </c>
    </row>
    <row r="45" spans="2:24" ht="15" thickBot="1" x14ac:dyDescent="0.4">
      <c r="B45" s="23" t="s">
        <v>131</v>
      </c>
      <c r="C45" s="24" t="s">
        <v>132</v>
      </c>
      <c r="D45" s="66">
        <f t="shared" si="4"/>
        <v>16.345411146279051</v>
      </c>
      <c r="E45" s="66">
        <f t="shared" si="4"/>
        <v>1.8288957602030972E-2</v>
      </c>
      <c r="F45" s="66">
        <f t="shared" si="4"/>
        <v>5.0012661703165442</v>
      </c>
      <c r="G45" s="66">
        <f t="shared" si="5"/>
        <v>21.364966274197627</v>
      </c>
      <c r="H45" s="66">
        <f t="shared" si="0"/>
        <v>1.6756184060131931E-2</v>
      </c>
      <c r="I45" s="66">
        <f t="shared" si="1"/>
        <v>0.3559550539323228</v>
      </c>
      <c r="J45" s="66">
        <f t="shared" si="2"/>
        <v>0</v>
      </c>
      <c r="K45" s="66">
        <f t="shared" si="6"/>
        <v>11.647505449632231</v>
      </c>
      <c r="L45" s="66">
        <f t="shared" si="6"/>
        <v>0</v>
      </c>
      <c r="M45" s="66">
        <f t="shared" si="6"/>
        <v>0</v>
      </c>
      <c r="N45" s="66">
        <f t="shared" si="6"/>
        <v>0</v>
      </c>
      <c r="O45" s="66">
        <f t="shared" si="7"/>
        <v>5261.3750402464584</v>
      </c>
      <c r="P45" s="66">
        <f t="shared" si="7"/>
        <v>0</v>
      </c>
      <c r="Q45" s="66">
        <f t="shared" si="8"/>
        <v>5273.0225456960907</v>
      </c>
      <c r="R45" s="66">
        <f t="shared" si="9"/>
        <v>0</v>
      </c>
      <c r="S45" s="66">
        <f t="shared" si="9"/>
        <v>2.9782552130465989E-2</v>
      </c>
      <c r="T45" s="66">
        <f t="shared" si="9"/>
        <v>0.2247139281632177</v>
      </c>
      <c r="U45" s="66">
        <f t="shared" si="9"/>
        <v>1.96784135996583</v>
      </c>
      <c r="V45" s="66">
        <f t="shared" si="10"/>
        <v>2.2223378402595135</v>
      </c>
      <c r="W45" s="66">
        <f t="shared" si="11"/>
        <v>5296.9825610485404</v>
      </c>
      <c r="X45" s="66">
        <f t="shared" si="3"/>
        <v>-5.4191859000931606</v>
      </c>
    </row>
    <row r="46" spans="2:24" ht="15" thickBot="1" x14ac:dyDescent="0.4">
      <c r="B46" s="23" t="s">
        <v>133</v>
      </c>
      <c r="C46" s="24" t="s">
        <v>134</v>
      </c>
      <c r="D46" s="68">
        <f t="shared" si="4"/>
        <v>2437.5336383158501</v>
      </c>
      <c r="E46" s="68">
        <f t="shared" si="4"/>
        <v>15.07852777141326</v>
      </c>
      <c r="F46" s="68">
        <f t="shared" si="4"/>
        <v>38.909036877708843</v>
      </c>
      <c r="G46" s="68">
        <f t="shared" si="5"/>
        <v>2491.521202964972</v>
      </c>
      <c r="H46" s="68">
        <f t="shared" si="0"/>
        <v>13.81481614160197</v>
      </c>
      <c r="I46" s="68">
        <f t="shared" si="1"/>
        <v>19.74575791482215</v>
      </c>
      <c r="J46" s="68">
        <f t="shared" si="2"/>
        <v>0</v>
      </c>
      <c r="K46" s="68">
        <f t="shared" si="6"/>
        <v>1362.767307145127</v>
      </c>
      <c r="L46" s="68">
        <f t="shared" si="6"/>
        <v>0</v>
      </c>
      <c r="M46" s="68">
        <f t="shared" si="6"/>
        <v>0</v>
      </c>
      <c r="N46" s="68">
        <f t="shared" si="6"/>
        <v>0</v>
      </c>
      <c r="O46" s="68">
        <f t="shared" si="7"/>
        <v>467.80593462028492</v>
      </c>
      <c r="P46" s="68">
        <f t="shared" si="7"/>
        <v>0</v>
      </c>
      <c r="Q46" s="68">
        <f t="shared" si="8"/>
        <v>1830.5732417654119</v>
      </c>
      <c r="R46" s="68">
        <f t="shared" si="9"/>
        <v>0</v>
      </c>
      <c r="S46" s="68">
        <f t="shared" si="9"/>
        <v>25.68287354006895</v>
      </c>
      <c r="T46" s="68">
        <f t="shared" si="9"/>
        <v>24.260347525275861</v>
      </c>
      <c r="U46" s="68">
        <f t="shared" si="9"/>
        <v>146.93133528363751</v>
      </c>
      <c r="V46" s="68">
        <f t="shared" si="10"/>
        <v>196.87455634898231</v>
      </c>
      <c r="W46" s="68">
        <f t="shared" si="11"/>
        <v>4552.5295751357899</v>
      </c>
      <c r="X46" s="68">
        <f t="shared" si="3"/>
        <v>-115.51308038682841</v>
      </c>
    </row>
    <row r="47" spans="2:24" ht="15" thickBot="1" x14ac:dyDescent="0.4">
      <c r="B47" s="23" t="s">
        <v>135</v>
      </c>
      <c r="C47" s="24" t="s">
        <v>136</v>
      </c>
      <c r="D47" s="66">
        <f t="shared" si="4"/>
        <v>6.5978816180895326E-7</v>
      </c>
      <c r="E47" s="66">
        <f t="shared" si="4"/>
        <v>1.0128042717857749E-10</v>
      </c>
      <c r="F47" s="66">
        <f t="shared" si="4"/>
        <v>5.3774769148351997E-10</v>
      </c>
      <c r="G47" s="66">
        <f t="shared" si="5"/>
        <v>6.6042718992761544E-7</v>
      </c>
      <c r="H47" s="66">
        <f t="shared" si="0"/>
        <v>9.2792247454528245E-11</v>
      </c>
      <c r="I47" s="66">
        <f t="shared" si="1"/>
        <v>1.5591969158776101E-7</v>
      </c>
      <c r="J47" s="66">
        <f t="shared" si="2"/>
        <v>0</v>
      </c>
      <c r="K47" s="66">
        <f t="shared" si="6"/>
        <v>2.339655586396471E-7</v>
      </c>
      <c r="L47" s="66">
        <f t="shared" si="6"/>
        <v>0</v>
      </c>
      <c r="M47" s="66">
        <f t="shared" si="6"/>
        <v>0</v>
      </c>
      <c r="N47" s="66">
        <f t="shared" si="6"/>
        <v>0</v>
      </c>
      <c r="O47" s="66">
        <f t="shared" si="7"/>
        <v>5.1124401829503098E-8</v>
      </c>
      <c r="P47" s="66">
        <f t="shared" si="7"/>
        <v>0</v>
      </c>
      <c r="Q47" s="66">
        <f t="shared" si="8"/>
        <v>2.850899604691502E-7</v>
      </c>
      <c r="R47" s="66">
        <f t="shared" si="9"/>
        <v>0</v>
      </c>
      <c r="S47" s="66">
        <f t="shared" si="9"/>
        <v>1.7265316075506849E-10</v>
      </c>
      <c r="T47" s="66">
        <f t="shared" si="9"/>
        <v>2.633725019666757E-9</v>
      </c>
      <c r="U47" s="66">
        <f t="shared" si="9"/>
        <v>4.2742671889927679E-9</v>
      </c>
      <c r="V47" s="66">
        <f t="shared" si="10"/>
        <v>7.0806453694145933E-9</v>
      </c>
      <c r="W47" s="66">
        <f t="shared" si="11"/>
        <v>1.1086102796013959E-6</v>
      </c>
      <c r="X47" s="66">
        <f t="shared" si="3"/>
        <v>-2.3432232780436969E-7</v>
      </c>
    </row>
    <row r="48" spans="2:24" ht="15" thickBot="1" x14ac:dyDescent="0.4">
      <c r="B48" s="23" t="s">
        <v>137</v>
      </c>
      <c r="C48" s="24" t="s">
        <v>136</v>
      </c>
      <c r="D48" s="68">
        <f t="shared" ref="D48:F53" si="12">D90*$C$25*$G$27</f>
        <v>1.9411233101818118E-6</v>
      </c>
      <c r="E48" s="68">
        <f t="shared" si="12"/>
        <v>1.9317562355558859E-9</v>
      </c>
      <c r="F48" s="68">
        <f t="shared" si="12"/>
        <v>3.2740707007907302E-8</v>
      </c>
      <c r="G48" s="68">
        <f t="shared" si="5"/>
        <v>1.9757957734252749E-6</v>
      </c>
      <c r="H48" s="68">
        <f t="shared" si="0"/>
        <v>1.7698582798774419E-9</v>
      </c>
      <c r="I48" s="68">
        <f t="shared" si="1"/>
        <v>3.8675962540987112E-9</v>
      </c>
      <c r="J48" s="68">
        <f t="shared" si="2"/>
        <v>0</v>
      </c>
      <c r="K48" s="68">
        <f t="shared" ref="K48:N53" si="13">K90*$G$25*$G$27</f>
        <v>9.3243006119182697E-7</v>
      </c>
      <c r="L48" s="68">
        <f t="shared" si="13"/>
        <v>0</v>
      </c>
      <c r="M48" s="68">
        <f t="shared" si="13"/>
        <v>0</v>
      </c>
      <c r="N48" s="68">
        <f t="shared" si="13"/>
        <v>0</v>
      </c>
      <c r="O48" s="68">
        <f t="shared" ref="O48:P53" si="14">O90*$F$25*$G$27</f>
        <v>1.3467450128314041E-6</v>
      </c>
      <c r="P48" s="68">
        <f t="shared" si="14"/>
        <v>0</v>
      </c>
      <c r="Q48" s="68">
        <f t="shared" si="8"/>
        <v>2.2791750740232309E-6</v>
      </c>
      <c r="R48" s="68">
        <f t="shared" ref="R48:U53" si="15">R90*$H$25*$G$27</f>
        <v>0</v>
      </c>
      <c r="S48" s="68">
        <f t="shared" si="15"/>
        <v>2.521339217575748E-9</v>
      </c>
      <c r="T48" s="68">
        <f t="shared" si="15"/>
        <v>1.7300176301892159E-7</v>
      </c>
      <c r="U48" s="68">
        <f t="shared" si="15"/>
        <v>2.3347525433053731E-7</v>
      </c>
      <c r="V48" s="68">
        <f t="shared" si="10"/>
        <v>4.0899835656703465E-7</v>
      </c>
      <c r="W48" s="68">
        <f t="shared" si="11"/>
        <v>4.6696066585495164E-6</v>
      </c>
      <c r="X48" s="68">
        <f t="shared" si="3"/>
        <v>-2.0286766144811281E-6</v>
      </c>
    </row>
    <row r="49" spans="1:24" ht="15" thickBot="1" x14ac:dyDescent="0.4">
      <c r="B49" s="23" t="s">
        <v>138</v>
      </c>
      <c r="C49" s="24" t="s">
        <v>139</v>
      </c>
      <c r="D49" s="66">
        <f t="shared" si="12"/>
        <v>57.292076281046512</v>
      </c>
      <c r="E49" s="66">
        <f t="shared" si="12"/>
        <v>2.2113111408335979E-3</v>
      </c>
      <c r="F49" s="66">
        <f t="shared" si="12"/>
        <v>7.289700741064116E-2</v>
      </c>
      <c r="G49" s="66">
        <f t="shared" si="5"/>
        <v>57.367184599597984</v>
      </c>
      <c r="H49" s="66">
        <f t="shared" si="0"/>
        <v>2.0259840553139758E-3</v>
      </c>
      <c r="I49" s="66">
        <f t="shared" si="1"/>
        <v>1.8289269343209999E-3</v>
      </c>
      <c r="J49" s="66">
        <f t="shared" si="2"/>
        <v>0</v>
      </c>
      <c r="K49" s="66">
        <f t="shared" si="13"/>
        <v>55.06399251255322</v>
      </c>
      <c r="L49" s="66">
        <f t="shared" si="13"/>
        <v>0</v>
      </c>
      <c r="M49" s="66">
        <f t="shared" si="13"/>
        <v>0</v>
      </c>
      <c r="N49" s="66">
        <f t="shared" si="13"/>
        <v>0</v>
      </c>
      <c r="O49" s="66">
        <f t="shared" si="14"/>
        <v>14.809452514601871</v>
      </c>
      <c r="P49" s="66">
        <f t="shared" si="14"/>
        <v>0</v>
      </c>
      <c r="Q49" s="66">
        <f t="shared" si="8"/>
        <v>69.873445027155086</v>
      </c>
      <c r="R49" s="66">
        <f t="shared" si="15"/>
        <v>0</v>
      </c>
      <c r="S49" s="66">
        <f t="shared" si="15"/>
        <v>3.774196030806907E-3</v>
      </c>
      <c r="T49" s="66">
        <f t="shared" si="15"/>
        <v>6.826470718060234</v>
      </c>
      <c r="U49" s="66">
        <f t="shared" si="15"/>
        <v>9.44092387162849</v>
      </c>
      <c r="V49" s="66">
        <f t="shared" si="10"/>
        <v>16.271168785719532</v>
      </c>
      <c r="W49" s="66">
        <f t="shared" si="11"/>
        <v>143.51565332346223</v>
      </c>
      <c r="X49" s="66">
        <f t="shared" si="3"/>
        <v>-98.996147602555681</v>
      </c>
    </row>
    <row r="50" spans="1:24" ht="15" thickBot="1" x14ac:dyDescent="0.4">
      <c r="B50" s="23" t="s">
        <v>140</v>
      </c>
      <c r="C50" s="24" t="s">
        <v>141</v>
      </c>
      <c r="D50" s="68">
        <f t="shared" si="12"/>
        <v>48.520118613546899</v>
      </c>
      <c r="E50" s="68">
        <f t="shared" si="12"/>
        <v>2.893650382775894E-2</v>
      </c>
      <c r="F50" s="68">
        <f t="shared" si="12"/>
        <v>6.9073236142314842</v>
      </c>
      <c r="G50" s="68">
        <f t="shared" si="5"/>
        <v>55.456378731606144</v>
      </c>
      <c r="H50" s="68">
        <f t="shared" si="0"/>
        <v>2.6511373406038031E-2</v>
      </c>
      <c r="I50" s="68">
        <f t="shared" si="1"/>
        <v>1.487189345902032</v>
      </c>
      <c r="J50" s="68">
        <f t="shared" si="2"/>
        <v>0</v>
      </c>
      <c r="K50" s="68">
        <f t="shared" si="13"/>
        <v>22.518212276639431</v>
      </c>
      <c r="L50" s="68">
        <f t="shared" si="13"/>
        <v>0</v>
      </c>
      <c r="M50" s="68">
        <f t="shared" si="13"/>
        <v>0</v>
      </c>
      <c r="N50" s="68">
        <f t="shared" si="13"/>
        <v>0</v>
      </c>
      <c r="O50" s="68">
        <f t="shared" si="14"/>
        <v>4589.9951930990073</v>
      </c>
      <c r="P50" s="68">
        <f t="shared" si="14"/>
        <v>0</v>
      </c>
      <c r="Q50" s="68">
        <f t="shared" si="8"/>
        <v>4612.5134053756465</v>
      </c>
      <c r="R50" s="68">
        <f t="shared" si="15"/>
        <v>0</v>
      </c>
      <c r="S50" s="68">
        <f t="shared" si="15"/>
        <v>4.9395482592800778E-2</v>
      </c>
      <c r="T50" s="68">
        <f t="shared" si="15"/>
        <v>3.1863808343924842</v>
      </c>
      <c r="U50" s="68">
        <f t="shared" si="15"/>
        <v>10.742005495480029</v>
      </c>
      <c r="V50" s="68">
        <f t="shared" si="10"/>
        <v>13.977781812465315</v>
      </c>
      <c r="W50" s="68">
        <f t="shared" si="11"/>
        <v>4683.4612666390267</v>
      </c>
      <c r="X50" s="68">
        <f t="shared" si="3"/>
        <v>-63.121414887563418</v>
      </c>
    </row>
    <row r="51" spans="1:24" ht="15" thickBot="1" x14ac:dyDescent="0.4">
      <c r="B51" s="23" t="s">
        <v>142</v>
      </c>
      <c r="C51" s="24" t="s">
        <v>141</v>
      </c>
      <c r="D51" s="66">
        <f t="shared" si="12"/>
        <v>5.2663799999999998</v>
      </c>
      <c r="E51" s="66">
        <f t="shared" si="12"/>
        <v>0</v>
      </c>
      <c r="F51" s="66">
        <f t="shared" si="12"/>
        <v>0</v>
      </c>
      <c r="G51" s="66">
        <f t="shared" si="5"/>
        <v>5.2663799999999998</v>
      </c>
      <c r="H51" s="66">
        <f t="shared" si="0"/>
        <v>0</v>
      </c>
      <c r="I51" s="66">
        <f t="shared" si="1"/>
        <v>0</v>
      </c>
      <c r="J51" s="66">
        <f t="shared" si="2"/>
        <v>0</v>
      </c>
      <c r="K51" s="66">
        <f t="shared" si="13"/>
        <v>0</v>
      </c>
      <c r="L51" s="66">
        <f t="shared" si="13"/>
        <v>0</v>
      </c>
      <c r="M51" s="66">
        <f t="shared" si="13"/>
        <v>0</v>
      </c>
      <c r="N51" s="66">
        <f t="shared" si="13"/>
        <v>0</v>
      </c>
      <c r="O51" s="66">
        <f t="shared" si="14"/>
        <v>0</v>
      </c>
      <c r="P51" s="66">
        <f t="shared" si="14"/>
        <v>0</v>
      </c>
      <c r="Q51" s="66">
        <f t="shared" si="8"/>
        <v>0</v>
      </c>
      <c r="R51" s="66">
        <f t="shared" si="15"/>
        <v>0</v>
      </c>
      <c r="S51" s="66">
        <f t="shared" si="15"/>
        <v>0</v>
      </c>
      <c r="T51" s="66">
        <f t="shared" si="15"/>
        <v>0</v>
      </c>
      <c r="U51" s="66">
        <f t="shared" si="15"/>
        <v>0</v>
      </c>
      <c r="V51" s="66">
        <f t="shared" si="10"/>
        <v>0</v>
      </c>
      <c r="W51" s="66">
        <f t="shared" si="11"/>
        <v>5.2663799999999998</v>
      </c>
      <c r="X51" s="66">
        <f t="shared" si="3"/>
        <v>0</v>
      </c>
    </row>
    <row r="52" spans="1:24" ht="15" thickBot="1" x14ac:dyDescent="0.4">
      <c r="B52" s="23" t="s">
        <v>143</v>
      </c>
      <c r="C52" s="24" t="s">
        <v>141</v>
      </c>
      <c r="D52" s="68">
        <f t="shared" si="12"/>
        <v>53.786498613546911</v>
      </c>
      <c r="E52" s="68">
        <f t="shared" si="12"/>
        <v>2.893650382775894E-2</v>
      </c>
      <c r="F52" s="68">
        <f t="shared" si="12"/>
        <v>6.9073236142314842</v>
      </c>
      <c r="G52" s="68">
        <f t="shared" si="5"/>
        <v>60.722758731606156</v>
      </c>
      <c r="H52" s="68">
        <f t="shared" si="0"/>
        <v>2.6511373406038031E-2</v>
      </c>
      <c r="I52" s="68">
        <f t="shared" si="1"/>
        <v>1.487189345902032</v>
      </c>
      <c r="J52" s="68">
        <f t="shared" si="2"/>
        <v>0</v>
      </c>
      <c r="K52" s="68">
        <f t="shared" si="13"/>
        <v>22.518212276639431</v>
      </c>
      <c r="L52" s="68">
        <f t="shared" si="13"/>
        <v>0</v>
      </c>
      <c r="M52" s="68">
        <f t="shared" si="13"/>
        <v>0</v>
      </c>
      <c r="N52" s="68">
        <f t="shared" si="13"/>
        <v>0</v>
      </c>
      <c r="O52" s="68">
        <f t="shared" si="14"/>
        <v>4589.9951930990073</v>
      </c>
      <c r="P52" s="68">
        <f t="shared" si="14"/>
        <v>0</v>
      </c>
      <c r="Q52" s="68">
        <f t="shared" si="8"/>
        <v>4612.5134053756465</v>
      </c>
      <c r="R52" s="68">
        <f t="shared" si="15"/>
        <v>0</v>
      </c>
      <c r="S52" s="68">
        <f t="shared" si="15"/>
        <v>4.9395482592800778E-2</v>
      </c>
      <c r="T52" s="68">
        <f t="shared" si="15"/>
        <v>3.1863808343924842</v>
      </c>
      <c r="U52" s="68">
        <f t="shared" si="15"/>
        <v>10.742005495480029</v>
      </c>
      <c r="V52" s="68">
        <f t="shared" si="10"/>
        <v>13.977781812465315</v>
      </c>
      <c r="W52" s="68">
        <f t="shared" si="11"/>
        <v>4688.7276466390267</v>
      </c>
      <c r="X52" s="68">
        <f t="shared" si="3"/>
        <v>-63.121414887563418</v>
      </c>
    </row>
    <row r="53" spans="1:24" ht="15" thickBot="1" x14ac:dyDescent="0.4">
      <c r="A53" s="113"/>
      <c r="B53" s="23" t="s">
        <v>144</v>
      </c>
      <c r="C53" s="24" t="s">
        <v>141</v>
      </c>
      <c r="D53" s="66">
        <f t="shared" si="12"/>
        <v>4546.6666704445652</v>
      </c>
      <c r="E53" s="66">
        <f t="shared" si="12"/>
        <v>9.2111289477338492</v>
      </c>
      <c r="F53" s="66">
        <f t="shared" si="12"/>
        <v>85.648869287206963</v>
      </c>
      <c r="G53" s="66">
        <f t="shared" ref="G53" si="16">SUM(D53:F53)</f>
        <v>4641.5266686795057</v>
      </c>
      <c r="H53" s="66">
        <f t="shared" si="0"/>
        <v>8.4391563154314522</v>
      </c>
      <c r="I53" s="66">
        <f t="shared" si="1"/>
        <v>13.93758785221597</v>
      </c>
      <c r="J53" s="66">
        <f t="shared" si="2"/>
        <v>0</v>
      </c>
      <c r="K53" s="66">
        <f t="shared" si="13"/>
        <v>1039.8821691914391</v>
      </c>
      <c r="L53" s="66">
        <f t="shared" si="13"/>
        <v>0</v>
      </c>
      <c r="M53" s="66">
        <f t="shared" si="13"/>
        <v>0</v>
      </c>
      <c r="N53" s="66">
        <f t="shared" si="13"/>
        <v>0</v>
      </c>
      <c r="O53" s="66">
        <f t="shared" si="14"/>
        <v>40420.44208767471</v>
      </c>
      <c r="P53" s="66">
        <f t="shared" si="14"/>
        <v>0</v>
      </c>
      <c r="Q53" s="66">
        <f t="shared" ref="Q53" si="17">SUM(J53:P53)</f>
        <v>41460.324256866152</v>
      </c>
      <c r="R53" s="66">
        <f t="shared" si="15"/>
        <v>0</v>
      </c>
      <c r="S53" s="66">
        <f t="shared" si="15"/>
        <v>9.8888368488194782</v>
      </c>
      <c r="T53" s="66">
        <f t="shared" si="15"/>
        <v>34.070702644492648</v>
      </c>
      <c r="U53" s="66">
        <f t="shared" si="15"/>
        <v>121.6207881424023</v>
      </c>
      <c r="V53" s="66">
        <f t="shared" ref="V53" si="18">SUM(R53:U53)</f>
        <v>165.58032763571444</v>
      </c>
      <c r="W53" s="66">
        <f t="shared" ref="W53" si="19">G53+H53+I53+Q53+V53</f>
        <v>46289.807997349017</v>
      </c>
      <c r="X53" s="66">
        <f t="shared" si="3"/>
        <v>1.8672395803914521</v>
      </c>
    </row>
    <row r="54" spans="1:24" ht="15" thickBot="1" x14ac:dyDescent="0.4">
      <c r="A54" s="113"/>
      <c r="B54" s="23" t="s">
        <v>145</v>
      </c>
      <c r="C54" s="24" t="s">
        <v>141</v>
      </c>
      <c r="D54" s="68">
        <f t="shared" ref="D54:F56" si="20">D95*$C$25*$G$27</f>
        <v>4546.6666704445652</v>
      </c>
      <c r="E54" s="68">
        <f t="shared" si="20"/>
        <v>9.2111289477338492</v>
      </c>
      <c r="F54" s="68">
        <f t="shared" si="20"/>
        <v>85.648869287206963</v>
      </c>
      <c r="G54" s="68">
        <f t="shared" si="5"/>
        <v>4641.5266686795057</v>
      </c>
      <c r="H54" s="68">
        <f t="shared" ref="H54:H56" si="21">H95*$D$25*$G$27</f>
        <v>8.4391563154314522</v>
      </c>
      <c r="I54" s="68">
        <f t="shared" ref="I54:I56" si="22">I95*$E$25*$G$27</f>
        <v>13.93758785221597</v>
      </c>
      <c r="J54" s="68">
        <f t="shared" ref="J54:J56" si="23">J95*$F$25*$G$27</f>
        <v>0</v>
      </c>
      <c r="K54" s="68">
        <f t="shared" ref="K54:N56" si="24">K95*$G$25*$G$27</f>
        <v>1039.8821691914391</v>
      </c>
      <c r="L54" s="68">
        <f t="shared" si="24"/>
        <v>0</v>
      </c>
      <c r="M54" s="68">
        <f t="shared" si="24"/>
        <v>0</v>
      </c>
      <c r="N54" s="68">
        <f t="shared" si="24"/>
        <v>0</v>
      </c>
      <c r="O54" s="68">
        <f t="shared" ref="O54:P56" si="25">O95*$F$25*$G$27</f>
        <v>40420.44208767471</v>
      </c>
      <c r="P54" s="68">
        <f t="shared" si="25"/>
        <v>0</v>
      </c>
      <c r="Q54" s="68">
        <f t="shared" si="8"/>
        <v>41460.324256866152</v>
      </c>
      <c r="R54" s="68">
        <f t="shared" ref="R54:U56" si="26">R95*$H$25*$G$27</f>
        <v>0</v>
      </c>
      <c r="S54" s="68">
        <f t="shared" si="26"/>
        <v>9.8888368488194782</v>
      </c>
      <c r="T54" s="68">
        <f t="shared" si="26"/>
        <v>34.070702644492648</v>
      </c>
      <c r="U54" s="68">
        <f t="shared" si="26"/>
        <v>121.6207881424023</v>
      </c>
      <c r="V54" s="68">
        <f t="shared" si="10"/>
        <v>165.58032763571444</v>
      </c>
      <c r="W54" s="68">
        <f t="shared" si="11"/>
        <v>46289.807997349017</v>
      </c>
      <c r="X54" s="68">
        <f t="shared" ref="X54:X56" si="27">X95*$H$25*$G$27</f>
        <v>1.8672395803914521</v>
      </c>
    </row>
    <row r="55" spans="1:24" ht="15" thickBot="1" x14ac:dyDescent="0.4">
      <c r="A55" s="113"/>
      <c r="B55" s="23" t="s">
        <v>146</v>
      </c>
      <c r="C55" s="24" t="s">
        <v>141</v>
      </c>
      <c r="D55" s="66">
        <f t="shared" si="20"/>
        <v>39.820771925843381</v>
      </c>
      <c r="E55" s="66">
        <f t="shared" si="20"/>
        <v>0</v>
      </c>
      <c r="F55" s="66">
        <f t="shared" si="20"/>
        <v>0</v>
      </c>
      <c r="G55" s="66">
        <f t="shared" si="5"/>
        <v>39.820771925843381</v>
      </c>
      <c r="H55" s="66">
        <f t="shared" si="21"/>
        <v>0</v>
      </c>
      <c r="I55" s="66">
        <f t="shared" si="22"/>
        <v>0</v>
      </c>
      <c r="J55" s="66">
        <f t="shared" si="23"/>
        <v>0</v>
      </c>
      <c r="K55" s="66">
        <f t="shared" si="24"/>
        <v>5.314826421861663</v>
      </c>
      <c r="L55" s="66">
        <f t="shared" si="24"/>
        <v>0</v>
      </c>
      <c r="M55" s="66">
        <f t="shared" si="24"/>
        <v>0</v>
      </c>
      <c r="N55" s="66">
        <f t="shared" si="24"/>
        <v>0</v>
      </c>
      <c r="O55" s="66">
        <f t="shared" si="25"/>
        <v>0</v>
      </c>
      <c r="P55" s="66">
        <f t="shared" si="25"/>
        <v>0</v>
      </c>
      <c r="Q55" s="66">
        <f t="shared" si="8"/>
        <v>5.314826421861663</v>
      </c>
      <c r="R55" s="66">
        <f t="shared" si="26"/>
        <v>0</v>
      </c>
      <c r="S55" s="66">
        <f t="shared" si="26"/>
        <v>0</v>
      </c>
      <c r="T55" s="66">
        <f t="shared" si="26"/>
        <v>0</v>
      </c>
      <c r="U55" s="66">
        <f t="shared" si="26"/>
        <v>0</v>
      </c>
      <c r="V55" s="66">
        <f t="shared" si="10"/>
        <v>0</v>
      </c>
      <c r="W55" s="66">
        <f t="shared" si="11"/>
        <v>45.135598347705042</v>
      </c>
      <c r="X55" s="66">
        <f t="shared" si="27"/>
        <v>0</v>
      </c>
    </row>
    <row r="56" spans="1:24" ht="15" thickBot="1" x14ac:dyDescent="0.4">
      <c r="A56" s="113" t="s">
        <v>165</v>
      </c>
      <c r="B56" s="23" t="s">
        <v>153</v>
      </c>
      <c r="C56" s="24" t="s">
        <v>37</v>
      </c>
      <c r="D56" s="68">
        <f t="shared" si="20"/>
        <v>4586.4874423704086</v>
      </c>
      <c r="E56" s="68">
        <f t="shared" si="20"/>
        <v>9.2111289477338492</v>
      </c>
      <c r="F56" s="68">
        <f t="shared" si="20"/>
        <v>85.648869287206963</v>
      </c>
      <c r="G56" s="68">
        <f t="shared" si="5"/>
        <v>4681.3474406053492</v>
      </c>
      <c r="H56" s="68">
        <f t="shared" si="21"/>
        <v>8.4391563154314522</v>
      </c>
      <c r="I56" s="68">
        <f t="shared" si="22"/>
        <v>13.93758785221597</v>
      </c>
      <c r="J56" s="68">
        <f t="shared" si="23"/>
        <v>0</v>
      </c>
      <c r="K56" s="68">
        <f t="shared" si="24"/>
        <v>1045.1969956133009</v>
      </c>
      <c r="L56" s="68">
        <f t="shared" si="24"/>
        <v>0</v>
      </c>
      <c r="M56" s="68">
        <f t="shared" si="24"/>
        <v>0</v>
      </c>
      <c r="N56" s="68">
        <f t="shared" si="24"/>
        <v>0</v>
      </c>
      <c r="O56" s="68">
        <f t="shared" si="25"/>
        <v>40420.44208767471</v>
      </c>
      <c r="P56" s="68">
        <f t="shared" si="25"/>
        <v>0</v>
      </c>
      <c r="Q56" s="68">
        <f t="shared" si="8"/>
        <v>41465.639083288013</v>
      </c>
      <c r="R56" s="68">
        <f t="shared" si="26"/>
        <v>0</v>
      </c>
      <c r="S56" s="68">
        <f t="shared" si="26"/>
        <v>9.8888368488194782</v>
      </c>
      <c r="T56" s="68">
        <f t="shared" si="26"/>
        <v>34.070702644492648</v>
      </c>
      <c r="U56" s="68">
        <f t="shared" si="26"/>
        <v>121.6207881424023</v>
      </c>
      <c r="V56" s="68">
        <f t="shared" si="10"/>
        <v>165.58032763571444</v>
      </c>
      <c r="W56" s="68">
        <f t="shared" si="11"/>
        <v>46334.943595696721</v>
      </c>
      <c r="X56" s="68">
        <f t="shared" si="27"/>
        <v>1.8672395803914521</v>
      </c>
    </row>
    <row r="57" spans="1:24" ht="15" thickBot="1" x14ac:dyDescent="0.4">
      <c r="B57" s="23" t="s">
        <v>147</v>
      </c>
      <c r="C57" s="24" t="s">
        <v>29</v>
      </c>
      <c r="D57" s="66">
        <f t="shared" ref="D57:F64" si="28">D99*$C$25*$G$27</f>
        <v>2.684272</v>
      </c>
      <c r="E57" s="66">
        <f t="shared" si="28"/>
        <v>0</v>
      </c>
      <c r="F57" s="66">
        <f t="shared" si="28"/>
        <v>0</v>
      </c>
      <c r="G57" s="66">
        <f t="shared" si="5"/>
        <v>2.684272</v>
      </c>
      <c r="H57" s="66">
        <f t="shared" ref="H57:H67" si="29">H99*$D$25*$G$27</f>
        <v>0</v>
      </c>
      <c r="I57" s="66">
        <f t="shared" ref="I57:I67" si="30">I99*$E$25*$G$27</f>
        <v>0</v>
      </c>
      <c r="J57" s="66">
        <f t="shared" ref="J57:J67" si="31">J99*$F$25*$G$27</f>
        <v>0</v>
      </c>
      <c r="K57" s="66">
        <f t="shared" ref="K57:N64" si="32">K99*$G$25*$G$27</f>
        <v>0</v>
      </c>
      <c r="L57" s="66">
        <f t="shared" si="32"/>
        <v>0</v>
      </c>
      <c r="M57" s="66">
        <f t="shared" si="32"/>
        <v>0</v>
      </c>
      <c r="N57" s="66">
        <f t="shared" si="32"/>
        <v>0</v>
      </c>
      <c r="O57" s="66">
        <f t="shared" ref="O57:P64" si="33">O99*$F$25*$G$27</f>
        <v>0</v>
      </c>
      <c r="P57" s="66">
        <f t="shared" si="33"/>
        <v>0</v>
      </c>
      <c r="Q57" s="66">
        <f t="shared" si="8"/>
        <v>0</v>
      </c>
      <c r="R57" s="66">
        <f t="shared" ref="R57:U64" si="34">R99*$H$25*$G$27</f>
        <v>0</v>
      </c>
      <c r="S57" s="66">
        <f t="shared" si="34"/>
        <v>0</v>
      </c>
      <c r="T57" s="66">
        <f t="shared" si="34"/>
        <v>0</v>
      </c>
      <c r="U57" s="66">
        <f t="shared" si="34"/>
        <v>0</v>
      </c>
      <c r="V57" s="66">
        <f t="shared" si="10"/>
        <v>0</v>
      </c>
      <c r="W57" s="66">
        <f t="shared" si="11"/>
        <v>2.684272</v>
      </c>
      <c r="X57" s="66">
        <f t="shared" ref="X57:X67" si="35">X99*$H$25*$G$27</f>
        <v>0</v>
      </c>
    </row>
    <row r="58" spans="1:24" ht="15" thickBot="1" x14ac:dyDescent="0.4">
      <c r="B58" s="23" t="s">
        <v>148</v>
      </c>
      <c r="C58" s="24" t="s">
        <v>141</v>
      </c>
      <c r="D58" s="68">
        <f t="shared" si="28"/>
        <v>0</v>
      </c>
      <c r="E58" s="68">
        <f t="shared" si="28"/>
        <v>0</v>
      </c>
      <c r="F58" s="68">
        <f t="shared" si="28"/>
        <v>0</v>
      </c>
      <c r="G58" s="68">
        <f t="shared" si="5"/>
        <v>0</v>
      </c>
      <c r="H58" s="68">
        <f t="shared" si="29"/>
        <v>0</v>
      </c>
      <c r="I58" s="68">
        <f t="shared" si="30"/>
        <v>0</v>
      </c>
      <c r="J58" s="68">
        <f t="shared" si="31"/>
        <v>0</v>
      </c>
      <c r="K58" s="68">
        <f t="shared" si="32"/>
        <v>0</v>
      </c>
      <c r="L58" s="68">
        <f t="shared" si="32"/>
        <v>0</v>
      </c>
      <c r="M58" s="68">
        <f t="shared" si="32"/>
        <v>0</v>
      </c>
      <c r="N58" s="68">
        <f t="shared" si="32"/>
        <v>0</v>
      </c>
      <c r="O58" s="68">
        <f t="shared" si="33"/>
        <v>0</v>
      </c>
      <c r="P58" s="68">
        <f t="shared" si="33"/>
        <v>0</v>
      </c>
      <c r="Q58" s="68">
        <f t="shared" si="8"/>
        <v>0</v>
      </c>
      <c r="R58" s="68">
        <f t="shared" si="34"/>
        <v>0</v>
      </c>
      <c r="S58" s="68">
        <f t="shared" si="34"/>
        <v>0</v>
      </c>
      <c r="T58" s="68">
        <f t="shared" si="34"/>
        <v>0</v>
      </c>
      <c r="U58" s="68">
        <f t="shared" si="34"/>
        <v>0</v>
      </c>
      <c r="V58" s="68">
        <f t="shared" si="10"/>
        <v>0</v>
      </c>
      <c r="W58" s="68">
        <f t="shared" si="11"/>
        <v>0</v>
      </c>
      <c r="X58" s="68">
        <f t="shared" si="35"/>
        <v>0</v>
      </c>
    </row>
    <row r="59" spans="1:24" ht="15" thickBot="1" x14ac:dyDescent="0.4">
      <c r="B59" s="23" t="s">
        <v>149</v>
      </c>
      <c r="C59" s="24" t="s">
        <v>141</v>
      </c>
      <c r="D59" s="66">
        <f t="shared" si="28"/>
        <v>0</v>
      </c>
      <c r="E59" s="66">
        <f t="shared" si="28"/>
        <v>0</v>
      </c>
      <c r="F59" s="66">
        <f t="shared" si="28"/>
        <v>0</v>
      </c>
      <c r="G59" s="66">
        <f t="shared" si="5"/>
        <v>0</v>
      </c>
      <c r="H59" s="66">
        <f t="shared" si="29"/>
        <v>0</v>
      </c>
      <c r="I59" s="66">
        <f t="shared" si="30"/>
        <v>0</v>
      </c>
      <c r="J59" s="66">
        <f t="shared" si="31"/>
        <v>0</v>
      </c>
      <c r="K59" s="66">
        <f t="shared" si="32"/>
        <v>0</v>
      </c>
      <c r="L59" s="66">
        <f t="shared" si="32"/>
        <v>0</v>
      </c>
      <c r="M59" s="66">
        <f t="shared" si="32"/>
        <v>0</v>
      </c>
      <c r="N59" s="66">
        <f t="shared" si="32"/>
        <v>0</v>
      </c>
      <c r="O59" s="66">
        <f t="shared" si="33"/>
        <v>0</v>
      </c>
      <c r="P59" s="66">
        <f t="shared" si="33"/>
        <v>0</v>
      </c>
      <c r="Q59" s="66">
        <f t="shared" si="8"/>
        <v>0</v>
      </c>
      <c r="R59" s="66">
        <f t="shared" si="34"/>
        <v>0</v>
      </c>
      <c r="S59" s="66">
        <f t="shared" si="34"/>
        <v>0</v>
      </c>
      <c r="T59" s="66">
        <f t="shared" si="34"/>
        <v>0</v>
      </c>
      <c r="U59" s="66">
        <f t="shared" si="34"/>
        <v>0</v>
      </c>
      <c r="V59" s="66">
        <f t="shared" si="10"/>
        <v>0</v>
      </c>
      <c r="W59" s="66">
        <f t="shared" si="11"/>
        <v>0</v>
      </c>
      <c r="X59" s="66">
        <f t="shared" si="35"/>
        <v>0</v>
      </c>
    </row>
    <row r="60" spans="1:24" ht="15" thickBot="1" x14ac:dyDescent="0.4">
      <c r="B60" s="23" t="s">
        <v>150</v>
      </c>
      <c r="C60" s="24" t="s">
        <v>38</v>
      </c>
      <c r="D60" s="68">
        <f t="shared" si="28"/>
        <v>0.81170122077722162</v>
      </c>
      <c r="E60" s="68">
        <f t="shared" si="28"/>
        <v>4.339022647675904E-4</v>
      </c>
      <c r="F60" s="68">
        <f t="shared" si="28"/>
        <v>1.980869294007126E-2</v>
      </c>
      <c r="G60" s="68">
        <f t="shared" si="5"/>
        <v>0.83194381598206046</v>
      </c>
      <c r="H60" s="68">
        <f t="shared" si="29"/>
        <v>3.9753748522805121E-4</v>
      </c>
      <c r="I60" s="68">
        <f t="shared" si="30"/>
        <v>9.2952479563968692E-3</v>
      </c>
      <c r="J60" s="68">
        <f t="shared" si="31"/>
        <v>0</v>
      </c>
      <c r="K60" s="68">
        <f t="shared" si="32"/>
        <v>0.3269999913686093</v>
      </c>
      <c r="L60" s="68">
        <f t="shared" si="32"/>
        <v>0</v>
      </c>
      <c r="M60" s="68">
        <f t="shared" si="32"/>
        <v>0</v>
      </c>
      <c r="N60" s="68">
        <f t="shared" si="32"/>
        <v>0</v>
      </c>
      <c r="O60" s="68">
        <f t="shared" si="33"/>
        <v>1.321995670567315</v>
      </c>
      <c r="P60" s="68">
        <f t="shared" si="33"/>
        <v>0</v>
      </c>
      <c r="Q60" s="68">
        <f t="shared" si="8"/>
        <v>1.6489956619359243</v>
      </c>
      <c r="R60" s="68">
        <f t="shared" si="34"/>
        <v>0</v>
      </c>
      <c r="S60" s="68">
        <f t="shared" si="34"/>
        <v>6.3446379959353281E-4</v>
      </c>
      <c r="T60" s="68">
        <f t="shared" si="34"/>
        <v>20.09773870711366</v>
      </c>
      <c r="U60" s="68">
        <f t="shared" si="34"/>
        <v>22.773835984297438</v>
      </c>
      <c r="V60" s="68">
        <f t="shared" si="10"/>
        <v>42.87220915521069</v>
      </c>
      <c r="W60" s="68">
        <f t="shared" si="11"/>
        <v>45.362841418570298</v>
      </c>
      <c r="X60" s="68">
        <f t="shared" si="35"/>
        <v>-148.2156994455828</v>
      </c>
    </row>
    <row r="61" spans="1:24" ht="15" thickBot="1" x14ac:dyDescent="0.4">
      <c r="B61" s="23" t="s">
        <v>67</v>
      </c>
      <c r="C61" s="24" t="s">
        <v>29</v>
      </c>
      <c r="D61" s="66">
        <f t="shared" si="28"/>
        <v>132.2974766296461</v>
      </c>
      <c r="E61" s="66">
        <f t="shared" si="28"/>
        <v>2.1621201071353531E-3</v>
      </c>
      <c r="F61" s="66">
        <f t="shared" si="28"/>
        <v>0.41649198156516581</v>
      </c>
      <c r="G61" s="66">
        <f t="shared" si="5"/>
        <v>132.7161307313184</v>
      </c>
      <c r="H61" s="66">
        <f t="shared" si="29"/>
        <v>1.9809156576123818E-3</v>
      </c>
      <c r="I61" s="66">
        <f t="shared" si="30"/>
        <v>5.46868098948241E-2</v>
      </c>
      <c r="J61" s="66">
        <f t="shared" si="31"/>
        <v>0</v>
      </c>
      <c r="K61" s="66">
        <f t="shared" si="32"/>
        <v>75.77718206925671</v>
      </c>
      <c r="L61" s="66">
        <f t="shared" si="32"/>
        <v>0</v>
      </c>
      <c r="M61" s="66">
        <f t="shared" si="32"/>
        <v>0</v>
      </c>
      <c r="N61" s="66">
        <f t="shared" si="32"/>
        <v>0</v>
      </c>
      <c r="O61" s="66">
        <f t="shared" si="33"/>
        <v>12.62396982081707</v>
      </c>
      <c r="P61" s="66">
        <f t="shared" si="33"/>
        <v>0</v>
      </c>
      <c r="Q61" s="66">
        <f t="shared" si="8"/>
        <v>88.401151890073777</v>
      </c>
      <c r="R61" s="66">
        <f t="shared" si="34"/>
        <v>0</v>
      </c>
      <c r="S61" s="66">
        <f t="shared" si="34"/>
        <v>3.668201214803349E-3</v>
      </c>
      <c r="T61" s="66">
        <f t="shared" si="34"/>
        <v>0</v>
      </c>
      <c r="U61" s="66">
        <f t="shared" si="34"/>
        <v>4.4941638505084116</v>
      </c>
      <c r="V61" s="66">
        <f t="shared" si="10"/>
        <v>4.4978320517232149</v>
      </c>
      <c r="W61" s="66">
        <f t="shared" si="11"/>
        <v>225.67178239866783</v>
      </c>
      <c r="X61" s="66">
        <f t="shared" si="35"/>
        <v>-4.0108701791188299E-2</v>
      </c>
    </row>
    <row r="62" spans="1:24" ht="15" thickBot="1" x14ac:dyDescent="0.4">
      <c r="B62" s="23" t="s">
        <v>68</v>
      </c>
      <c r="C62" s="24" t="s">
        <v>29</v>
      </c>
      <c r="D62" s="68">
        <f t="shared" si="28"/>
        <v>21.033446630726971</v>
      </c>
      <c r="E62" s="68">
        <f t="shared" si="28"/>
        <v>4.7964028479950689E-2</v>
      </c>
      <c r="F62" s="68">
        <f t="shared" si="28"/>
        <v>3.1678633578199231</v>
      </c>
      <c r="G62" s="68">
        <f t="shared" si="5"/>
        <v>24.249274017026842</v>
      </c>
      <c r="H62" s="68">
        <f t="shared" si="29"/>
        <v>4.3944226180841178E-2</v>
      </c>
      <c r="I62" s="68">
        <f t="shared" si="30"/>
        <v>0.3918371566116684</v>
      </c>
      <c r="J62" s="68">
        <f t="shared" si="31"/>
        <v>0</v>
      </c>
      <c r="K62" s="68">
        <f t="shared" si="32"/>
        <v>20.77340503002592</v>
      </c>
      <c r="L62" s="68">
        <f t="shared" si="32"/>
        <v>0</v>
      </c>
      <c r="M62" s="68">
        <f t="shared" si="32"/>
        <v>0</v>
      </c>
      <c r="N62" s="68">
        <f t="shared" si="32"/>
        <v>0</v>
      </c>
      <c r="O62" s="68">
        <f t="shared" si="33"/>
        <v>58.07108618453119</v>
      </c>
      <c r="P62" s="68">
        <f t="shared" si="33"/>
        <v>0</v>
      </c>
      <c r="Q62" s="68">
        <f t="shared" si="8"/>
        <v>78.84449121455711</v>
      </c>
      <c r="R62" s="68">
        <f t="shared" si="34"/>
        <v>0</v>
      </c>
      <c r="S62" s="68">
        <f t="shared" si="34"/>
        <v>8.1859370627581432E-2</v>
      </c>
      <c r="T62" s="68">
        <f t="shared" si="34"/>
        <v>0</v>
      </c>
      <c r="U62" s="68">
        <f t="shared" si="34"/>
        <v>0.59164087855079128</v>
      </c>
      <c r="V62" s="68">
        <f t="shared" si="10"/>
        <v>0.6735002491783727</v>
      </c>
      <c r="W62" s="68">
        <f t="shared" si="11"/>
        <v>104.20304686355483</v>
      </c>
      <c r="X62" s="68">
        <f t="shared" si="35"/>
        <v>-0.85489616953684</v>
      </c>
    </row>
    <row r="63" spans="1:24" ht="15" thickBot="1" x14ac:dyDescent="0.4">
      <c r="B63" s="23" t="s">
        <v>69</v>
      </c>
      <c r="C63" s="24" t="s">
        <v>29</v>
      </c>
      <c r="D63" s="66">
        <f t="shared" si="28"/>
        <v>1.456971041393771E-2</v>
      </c>
      <c r="E63" s="66">
        <f t="shared" si="28"/>
        <v>3.7998969589318418E-5</v>
      </c>
      <c r="F63" s="66">
        <f t="shared" si="28"/>
        <v>1.623656661256167E-4</v>
      </c>
      <c r="G63" s="66">
        <f t="shared" si="5"/>
        <v>1.4770075049652644E-2</v>
      </c>
      <c r="H63" s="66">
        <f t="shared" si="29"/>
        <v>3.4814325801885418E-5</v>
      </c>
      <c r="I63" s="66">
        <f t="shared" si="30"/>
        <v>8.9630135924548696E-5</v>
      </c>
      <c r="J63" s="66">
        <f t="shared" si="31"/>
        <v>0</v>
      </c>
      <c r="K63" s="66">
        <f t="shared" si="32"/>
        <v>1.572453046604393E-2</v>
      </c>
      <c r="L63" s="66">
        <f t="shared" si="32"/>
        <v>0</v>
      </c>
      <c r="M63" s="66">
        <f t="shared" si="32"/>
        <v>0</v>
      </c>
      <c r="N63" s="66">
        <f t="shared" si="32"/>
        <v>0</v>
      </c>
      <c r="O63" s="66">
        <f t="shared" si="33"/>
        <v>1.382540535557873E-2</v>
      </c>
      <c r="P63" s="66">
        <f t="shared" si="33"/>
        <v>0</v>
      </c>
      <c r="Q63" s="66">
        <f t="shared" si="8"/>
        <v>2.9549935821622658E-2</v>
      </c>
      <c r="R63" s="66">
        <f t="shared" si="34"/>
        <v>0</v>
      </c>
      <c r="S63" s="66">
        <f t="shared" si="34"/>
        <v>6.4758789530851429E-5</v>
      </c>
      <c r="T63" s="66">
        <f t="shared" si="34"/>
        <v>0</v>
      </c>
      <c r="U63" s="66">
        <f t="shared" si="34"/>
        <v>2.4261246844246379E-4</v>
      </c>
      <c r="V63" s="66">
        <f t="shared" si="10"/>
        <v>3.073712579733152E-4</v>
      </c>
      <c r="W63" s="66">
        <f t="shared" si="11"/>
        <v>4.4751826590975048E-2</v>
      </c>
      <c r="X63" s="66">
        <f t="shared" si="35"/>
        <v>-4.0368305264707919E-4</v>
      </c>
    </row>
    <row r="64" spans="1:24" ht="15" thickBot="1" x14ac:dyDescent="0.4">
      <c r="B64" s="23" t="s">
        <v>70</v>
      </c>
      <c r="C64" s="24" t="s">
        <v>29</v>
      </c>
      <c r="D64" s="68">
        <f t="shared" si="28"/>
        <v>0</v>
      </c>
      <c r="E64" s="68">
        <f t="shared" si="28"/>
        <v>0</v>
      </c>
      <c r="F64" s="68">
        <f t="shared" si="28"/>
        <v>0</v>
      </c>
      <c r="G64" s="68">
        <f t="shared" si="5"/>
        <v>0</v>
      </c>
      <c r="H64" s="68">
        <f t="shared" si="29"/>
        <v>0</v>
      </c>
      <c r="I64" s="68">
        <f t="shared" si="30"/>
        <v>0</v>
      </c>
      <c r="J64" s="68">
        <f t="shared" si="31"/>
        <v>0</v>
      </c>
      <c r="K64" s="68">
        <f t="shared" si="32"/>
        <v>0</v>
      </c>
      <c r="L64" s="68">
        <f t="shared" si="32"/>
        <v>0</v>
      </c>
      <c r="M64" s="68">
        <f t="shared" si="32"/>
        <v>0</v>
      </c>
      <c r="N64" s="68">
        <f t="shared" si="32"/>
        <v>0</v>
      </c>
      <c r="O64" s="68">
        <f t="shared" si="33"/>
        <v>0</v>
      </c>
      <c r="P64" s="68">
        <f t="shared" si="33"/>
        <v>0</v>
      </c>
      <c r="Q64" s="68">
        <f t="shared" si="8"/>
        <v>0</v>
      </c>
      <c r="R64" s="68">
        <f t="shared" si="34"/>
        <v>0</v>
      </c>
      <c r="S64" s="68">
        <f t="shared" si="34"/>
        <v>0</v>
      </c>
      <c r="T64" s="68">
        <f t="shared" si="34"/>
        <v>0</v>
      </c>
      <c r="U64" s="68">
        <f t="shared" si="34"/>
        <v>0</v>
      </c>
      <c r="V64" s="68">
        <f t="shared" si="10"/>
        <v>0</v>
      </c>
      <c r="W64" s="68">
        <f t="shared" si="11"/>
        <v>0</v>
      </c>
      <c r="X64" s="68">
        <f t="shared" si="35"/>
        <v>0</v>
      </c>
    </row>
    <row r="65" spans="1:24" ht="15" thickBot="1" x14ac:dyDescent="0.4">
      <c r="B65" s="23" t="s">
        <v>151</v>
      </c>
      <c r="C65" s="24" t="s">
        <v>29</v>
      </c>
      <c r="D65" s="66">
        <f t="shared" ref="D65:F67" si="36">D107*$C$25*$G$27</f>
        <v>3.237773657708087E-3</v>
      </c>
      <c r="E65" s="66">
        <f t="shared" si="36"/>
        <v>0</v>
      </c>
      <c r="F65" s="66">
        <f t="shared" si="36"/>
        <v>2.545112</v>
      </c>
      <c r="G65" s="66">
        <f t="shared" si="5"/>
        <v>2.5483497736577081</v>
      </c>
      <c r="H65" s="66">
        <f t="shared" si="29"/>
        <v>0</v>
      </c>
      <c r="I65" s="66">
        <f t="shared" si="30"/>
        <v>1.0656099999999999</v>
      </c>
      <c r="J65" s="66">
        <f t="shared" si="31"/>
        <v>0</v>
      </c>
      <c r="K65" s="66">
        <f t="shared" ref="K65:N67" si="37">K107*$G$25*$G$27</f>
        <v>1.939951529715234E-3</v>
      </c>
      <c r="L65" s="66">
        <f t="shared" si="37"/>
        <v>0</v>
      </c>
      <c r="M65" s="66">
        <f t="shared" si="37"/>
        <v>0</v>
      </c>
      <c r="N65" s="66">
        <f t="shared" si="37"/>
        <v>0</v>
      </c>
      <c r="O65" s="66">
        <f t="shared" ref="O65:P67" si="38">O107*$F$25*$G$27</f>
        <v>0</v>
      </c>
      <c r="P65" s="66">
        <f t="shared" si="38"/>
        <v>0</v>
      </c>
      <c r="Q65" s="66">
        <f t="shared" si="8"/>
        <v>1.939951529715234E-3</v>
      </c>
      <c r="R65" s="66">
        <f t="shared" ref="R65:U67" si="39">R107*$H$25*$G$27</f>
        <v>0</v>
      </c>
      <c r="S65" s="66">
        <f t="shared" si="39"/>
        <v>0</v>
      </c>
      <c r="T65" s="66">
        <f t="shared" si="39"/>
        <v>1.8740000000000001</v>
      </c>
      <c r="U65" s="66">
        <f t="shared" si="39"/>
        <v>0</v>
      </c>
      <c r="V65" s="66">
        <f t="shared" si="10"/>
        <v>1.8740000000000001</v>
      </c>
      <c r="W65" s="66">
        <f t="shared" si="11"/>
        <v>5.4898997251874233</v>
      </c>
      <c r="X65" s="66">
        <f t="shared" si="35"/>
        <v>0</v>
      </c>
    </row>
    <row r="66" spans="1:24" ht="15" thickBot="1" x14ac:dyDescent="0.4">
      <c r="B66" s="23" t="s">
        <v>152</v>
      </c>
      <c r="C66" s="24" t="s">
        <v>29</v>
      </c>
      <c r="D66" s="68">
        <f t="shared" si="36"/>
        <v>0</v>
      </c>
      <c r="E66" s="68">
        <f t="shared" si="36"/>
        <v>0</v>
      </c>
      <c r="F66" s="68">
        <f t="shared" si="36"/>
        <v>0</v>
      </c>
      <c r="G66" s="68">
        <f t="shared" si="5"/>
        <v>0</v>
      </c>
      <c r="H66" s="68">
        <f t="shared" si="29"/>
        <v>0</v>
      </c>
      <c r="I66" s="68">
        <f t="shared" si="30"/>
        <v>0</v>
      </c>
      <c r="J66" s="68">
        <f t="shared" si="31"/>
        <v>0</v>
      </c>
      <c r="K66" s="68">
        <f t="shared" si="37"/>
        <v>0</v>
      </c>
      <c r="L66" s="68">
        <f t="shared" si="37"/>
        <v>0</v>
      </c>
      <c r="M66" s="68">
        <f t="shared" si="37"/>
        <v>0</v>
      </c>
      <c r="N66" s="68">
        <f t="shared" si="37"/>
        <v>0</v>
      </c>
      <c r="O66" s="68">
        <f t="shared" si="38"/>
        <v>0</v>
      </c>
      <c r="P66" s="68">
        <f t="shared" si="38"/>
        <v>0</v>
      </c>
      <c r="Q66" s="68">
        <f t="shared" si="8"/>
        <v>0</v>
      </c>
      <c r="R66" s="68">
        <f t="shared" si="39"/>
        <v>0</v>
      </c>
      <c r="S66" s="68">
        <f t="shared" si="39"/>
        <v>0</v>
      </c>
      <c r="T66" s="68">
        <f t="shared" si="39"/>
        <v>0</v>
      </c>
      <c r="U66" s="68">
        <f t="shared" si="39"/>
        <v>0</v>
      </c>
      <c r="V66" s="68">
        <f t="shared" si="10"/>
        <v>0</v>
      </c>
      <c r="W66" s="68">
        <f t="shared" si="11"/>
        <v>0</v>
      </c>
      <c r="X66" s="68">
        <f t="shared" si="35"/>
        <v>0</v>
      </c>
    </row>
    <row r="67" spans="1:24" ht="15" thickBot="1" x14ac:dyDescent="0.4">
      <c r="B67" s="23" t="s">
        <v>71</v>
      </c>
      <c r="C67" s="24" t="s">
        <v>141</v>
      </c>
      <c r="D67" s="66">
        <f t="shared" si="36"/>
        <v>0</v>
      </c>
      <c r="E67" s="66">
        <f t="shared" si="36"/>
        <v>0</v>
      </c>
      <c r="F67" s="66">
        <f t="shared" si="36"/>
        <v>0</v>
      </c>
      <c r="G67" s="66">
        <f t="shared" si="5"/>
        <v>0</v>
      </c>
      <c r="H67" s="66">
        <f t="shared" si="29"/>
        <v>0</v>
      </c>
      <c r="I67" s="66">
        <f t="shared" si="30"/>
        <v>0</v>
      </c>
      <c r="J67" s="66">
        <f t="shared" si="31"/>
        <v>0</v>
      </c>
      <c r="K67" s="66">
        <f t="shared" si="37"/>
        <v>0</v>
      </c>
      <c r="L67" s="66">
        <f t="shared" si="37"/>
        <v>0</v>
      </c>
      <c r="M67" s="66">
        <f t="shared" si="37"/>
        <v>0</v>
      </c>
      <c r="N67" s="66">
        <f t="shared" si="37"/>
        <v>0</v>
      </c>
      <c r="O67" s="66">
        <f t="shared" si="38"/>
        <v>0</v>
      </c>
      <c r="P67" s="66">
        <f t="shared" si="38"/>
        <v>0</v>
      </c>
      <c r="Q67" s="66">
        <f t="shared" si="8"/>
        <v>0</v>
      </c>
      <c r="R67" s="66">
        <f t="shared" si="39"/>
        <v>0</v>
      </c>
      <c r="S67" s="66">
        <f t="shared" si="39"/>
        <v>0</v>
      </c>
      <c r="T67" s="66">
        <f t="shared" si="39"/>
        <v>0</v>
      </c>
      <c r="U67" s="66">
        <f t="shared" si="39"/>
        <v>0</v>
      </c>
      <c r="V67" s="66">
        <f t="shared" si="10"/>
        <v>0</v>
      </c>
      <c r="W67" s="66">
        <f t="shared" si="11"/>
        <v>0</v>
      </c>
      <c r="X67" s="66">
        <f t="shared" si="35"/>
        <v>0</v>
      </c>
    </row>
    <row r="68" spans="1:24" ht="15" thickBot="1" x14ac:dyDescent="0.4">
      <c r="B68" s="23"/>
      <c r="C68" s="24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</row>
    <row r="69" spans="1:24" ht="15" thickBot="1" x14ac:dyDescent="0.4">
      <c r="B69" s="23" t="s">
        <v>154</v>
      </c>
      <c r="C69" s="24" t="s">
        <v>29</v>
      </c>
      <c r="D69" s="66">
        <f t="shared" ref="D69:F70" si="40">D111*$C$25*$G$27</f>
        <v>2.1948051948051949E-2</v>
      </c>
      <c r="E69" s="66">
        <f t="shared" si="40"/>
        <v>0</v>
      </c>
      <c r="F69" s="66">
        <f t="shared" si="40"/>
        <v>0</v>
      </c>
      <c r="G69" s="66">
        <f t="shared" si="5"/>
        <v>2.1948051948051949E-2</v>
      </c>
      <c r="H69" s="66">
        <f t="shared" ref="H69:J70" si="41">H111*$C$25*$G$27</f>
        <v>0</v>
      </c>
      <c r="I69" s="66">
        <f t="shared" si="41"/>
        <v>0</v>
      </c>
      <c r="J69" s="66">
        <f t="shared" si="41"/>
        <v>0</v>
      </c>
      <c r="K69" s="66">
        <f>K111*$G$25*$G$27</f>
        <v>0</v>
      </c>
      <c r="L69" s="66">
        <f t="shared" ref="L69:P70" si="42">L111*$C$25*$G$27</f>
        <v>0</v>
      </c>
      <c r="M69" s="66">
        <f t="shared" si="42"/>
        <v>0</v>
      </c>
      <c r="N69" s="66">
        <f t="shared" si="42"/>
        <v>0</v>
      </c>
      <c r="O69" s="66">
        <f t="shared" si="42"/>
        <v>0</v>
      </c>
      <c r="P69" s="66">
        <f t="shared" si="42"/>
        <v>0</v>
      </c>
      <c r="Q69" s="66">
        <f t="shared" si="8"/>
        <v>0</v>
      </c>
      <c r="R69" s="66">
        <f t="shared" ref="R69:U70" si="43">R111*$C$25*$G$27</f>
        <v>0</v>
      </c>
      <c r="S69" s="66">
        <f t="shared" si="43"/>
        <v>0</v>
      </c>
      <c r="T69" s="66">
        <f t="shared" si="43"/>
        <v>0</v>
      </c>
      <c r="U69" s="66">
        <f t="shared" si="43"/>
        <v>0</v>
      </c>
      <c r="V69" s="66">
        <f t="shared" si="10"/>
        <v>0</v>
      </c>
      <c r="W69" s="66">
        <f t="shared" si="11"/>
        <v>2.1948051948051949E-2</v>
      </c>
      <c r="X69" s="66">
        <f t="shared" ref="X69:X70" si="44">X111*$C$25*$G$27</f>
        <v>0</v>
      </c>
    </row>
    <row r="70" spans="1:24" ht="15" thickBot="1" x14ac:dyDescent="0.4">
      <c r="B70" s="23" t="s">
        <v>155</v>
      </c>
      <c r="C70" s="24" t="s">
        <v>29</v>
      </c>
      <c r="D70" s="68">
        <f t="shared" si="40"/>
        <v>0.54870129870129869</v>
      </c>
      <c r="E70" s="68">
        <f t="shared" si="40"/>
        <v>0</v>
      </c>
      <c r="F70" s="68">
        <f t="shared" si="40"/>
        <v>0</v>
      </c>
      <c r="G70" s="68">
        <f t="shared" si="5"/>
        <v>0.54870129870129869</v>
      </c>
      <c r="H70" s="68">
        <f t="shared" si="41"/>
        <v>0</v>
      </c>
      <c r="I70" s="68">
        <f t="shared" si="41"/>
        <v>0</v>
      </c>
      <c r="J70" s="68">
        <f t="shared" si="41"/>
        <v>0</v>
      </c>
      <c r="K70" s="68">
        <f>K112*$G$25*$G$27</f>
        <v>0</v>
      </c>
      <c r="L70" s="68">
        <f t="shared" si="42"/>
        <v>0</v>
      </c>
      <c r="M70" s="68">
        <f t="shared" si="42"/>
        <v>0</v>
      </c>
      <c r="N70" s="68">
        <f t="shared" si="42"/>
        <v>0</v>
      </c>
      <c r="O70" s="68">
        <f t="shared" si="42"/>
        <v>0</v>
      </c>
      <c r="P70" s="68">
        <f t="shared" si="42"/>
        <v>0</v>
      </c>
      <c r="Q70" s="68">
        <f t="shared" si="8"/>
        <v>0</v>
      </c>
      <c r="R70" s="68">
        <f t="shared" si="43"/>
        <v>0</v>
      </c>
      <c r="S70" s="68">
        <f t="shared" si="43"/>
        <v>0</v>
      </c>
      <c r="T70" s="68">
        <f t="shared" si="43"/>
        <v>0</v>
      </c>
      <c r="U70" s="68">
        <f t="shared" si="43"/>
        <v>0</v>
      </c>
      <c r="V70" s="68">
        <f t="shared" si="10"/>
        <v>0</v>
      </c>
      <c r="W70" s="68">
        <f t="shared" si="11"/>
        <v>0.54870129870129869</v>
      </c>
      <c r="X70" s="68">
        <f t="shared" si="44"/>
        <v>0</v>
      </c>
    </row>
    <row r="71" spans="1:24" x14ac:dyDescent="0.35">
      <c r="A71" s="26"/>
      <c r="E71"/>
      <c r="F71"/>
      <c r="G71"/>
      <c r="H71"/>
      <c r="I71"/>
      <c r="J71"/>
      <c r="K71"/>
      <c r="L71"/>
      <c r="M71"/>
      <c r="N71"/>
      <c r="O71"/>
      <c r="P71"/>
    </row>
    <row r="72" spans="1:24" ht="44" thickBot="1" x14ac:dyDescent="0.4">
      <c r="A72" s="6"/>
      <c r="B72" s="35" t="s">
        <v>88</v>
      </c>
      <c r="C72" s="36" t="s">
        <v>26</v>
      </c>
      <c r="D72" s="95" t="s">
        <v>89</v>
      </c>
      <c r="E72" s="95" t="s">
        <v>90</v>
      </c>
      <c r="F72" s="95" t="s">
        <v>91</v>
      </c>
      <c r="G72" s="95" t="s">
        <v>158</v>
      </c>
      <c r="H72" s="95" t="s">
        <v>92</v>
      </c>
      <c r="I72" s="95" t="s">
        <v>93</v>
      </c>
      <c r="J72" s="95" t="s">
        <v>94</v>
      </c>
      <c r="K72" s="95" t="s">
        <v>95</v>
      </c>
      <c r="L72" s="95" t="s">
        <v>96</v>
      </c>
      <c r="M72" s="95" t="s">
        <v>97</v>
      </c>
      <c r="N72" s="95" t="s">
        <v>98</v>
      </c>
      <c r="O72" s="95" t="s">
        <v>99</v>
      </c>
      <c r="P72" s="95" t="s">
        <v>100</v>
      </c>
      <c r="Q72" s="96" t="s">
        <v>157</v>
      </c>
      <c r="R72" s="96" t="s">
        <v>101</v>
      </c>
      <c r="S72" s="96" t="s">
        <v>102</v>
      </c>
      <c r="T72" s="96" t="s">
        <v>103</v>
      </c>
      <c r="U72" s="96" t="s">
        <v>104</v>
      </c>
      <c r="V72" s="96" t="s">
        <v>156</v>
      </c>
      <c r="W72" s="96" t="s">
        <v>105</v>
      </c>
      <c r="X72" s="96" t="s">
        <v>106</v>
      </c>
    </row>
    <row r="73" spans="1:24" ht="15" thickBot="1" x14ac:dyDescent="0.4">
      <c r="B73" s="37" t="s">
        <v>107</v>
      </c>
      <c r="C73" s="38" t="s">
        <v>108</v>
      </c>
      <c r="D73" s="66">
        <v>0.17276898581161601</v>
      </c>
      <c r="E73" s="66">
        <v>1.0202859144848946E-3</v>
      </c>
      <c r="F73" s="66">
        <v>9.7650535036505788E-3</v>
      </c>
      <c r="G73" s="66">
        <v>0.18355432522975149</v>
      </c>
      <c r="H73" s="66">
        <v>9.3477709058554614E-4</v>
      </c>
      <c r="I73" s="66">
        <v>6.2513393101033118E-3</v>
      </c>
      <c r="J73" s="66">
        <v>0</v>
      </c>
      <c r="K73" s="66">
        <v>8.7038645256236571E-2</v>
      </c>
      <c r="L73" s="66">
        <v>0</v>
      </c>
      <c r="M73" s="66">
        <v>0</v>
      </c>
      <c r="N73" s="66">
        <v>0</v>
      </c>
      <c r="O73" s="66">
        <v>0.60760786891567098</v>
      </c>
      <c r="P73" s="66">
        <v>0</v>
      </c>
      <c r="Q73" s="67">
        <v>0.69464651417190748</v>
      </c>
      <c r="R73" s="67">
        <v>0</v>
      </c>
      <c r="S73" s="67">
        <v>9.2572176280460291E-4</v>
      </c>
      <c r="T73" s="67">
        <v>5.0276354170909936E-3</v>
      </c>
      <c r="U73" s="67">
        <v>3.0573014290877238E-2</v>
      </c>
      <c r="V73" s="67">
        <v>3.6526371470772839E-2</v>
      </c>
      <c r="W73" s="67">
        <v>1.5625282081106997</v>
      </c>
      <c r="X73" s="67">
        <v>-2.6164169965641301E-2</v>
      </c>
    </row>
    <row r="74" spans="1:24" ht="15.75" customHeight="1" thickBot="1" x14ac:dyDescent="0.4">
      <c r="B74" s="37" t="s">
        <v>109</v>
      </c>
      <c r="C74" s="38" t="s">
        <v>108</v>
      </c>
      <c r="D74" s="68">
        <v>0.17733926135625463</v>
      </c>
      <c r="E74" s="68">
        <v>1.0202802009818799E-3</v>
      </c>
      <c r="F74" s="68">
        <v>7.4568402215601463E-3</v>
      </c>
      <c r="G74" s="68">
        <v>0.18581638177879664</v>
      </c>
      <c r="H74" s="68">
        <v>9.3477185592372321E-4</v>
      </c>
      <c r="I74" s="68">
        <v>2.5657233595116607E-3</v>
      </c>
      <c r="J74" s="68">
        <v>0</v>
      </c>
      <c r="K74" s="68">
        <v>8.6443638101276782E-2</v>
      </c>
      <c r="L74" s="68">
        <v>0</v>
      </c>
      <c r="M74" s="68">
        <v>0</v>
      </c>
      <c r="N74" s="68">
        <v>0</v>
      </c>
      <c r="O74" s="68">
        <v>0.5736303088713437</v>
      </c>
      <c r="P74" s="68">
        <v>0</v>
      </c>
      <c r="Q74" s="69">
        <v>0.66007394697262056</v>
      </c>
      <c r="R74" s="69">
        <v>0</v>
      </c>
      <c r="S74" s="69">
        <v>9.2571201117806691E-4</v>
      </c>
      <c r="T74" s="69">
        <v>4.8573580187419056E-3</v>
      </c>
      <c r="U74" s="69">
        <v>1.4192640856078593E-2</v>
      </c>
      <c r="V74" s="69">
        <v>1.997571088599856E-2</v>
      </c>
      <c r="W74" s="69">
        <v>0.86936653485285109</v>
      </c>
      <c r="X74" s="69">
        <v>-2.8523467792007613E-2</v>
      </c>
    </row>
    <row r="75" spans="1:24" ht="15.75" customHeight="1" thickBot="1" x14ac:dyDescent="0.4">
      <c r="B75" s="37" t="s">
        <v>110</v>
      </c>
      <c r="C75" s="38" t="s">
        <v>108</v>
      </c>
      <c r="D75" s="66">
        <v>-4.5716002154454517E-3</v>
      </c>
      <c r="E75" s="66">
        <v>4.1716517444861182E-9</v>
      </c>
      <c r="F75" s="66">
        <v>2.3082106107412603E-3</v>
      </c>
      <c r="G75" s="66">
        <v>-2.2633854330524456E-3</v>
      </c>
      <c r="H75" s="66">
        <v>3.8220310848999629E-9</v>
      </c>
      <c r="I75" s="66">
        <v>3.6856158669753866E-3</v>
      </c>
      <c r="J75" s="66">
        <v>0</v>
      </c>
      <c r="K75" s="66">
        <v>5.9482551021696882E-4</v>
      </c>
      <c r="L75" s="66">
        <v>0</v>
      </c>
      <c r="M75" s="66">
        <v>0</v>
      </c>
      <c r="N75" s="66">
        <v>0</v>
      </c>
      <c r="O75" s="66">
        <v>3.3977560044327185E-2</v>
      </c>
      <c r="P75" s="66">
        <v>0</v>
      </c>
      <c r="Q75" s="66">
        <v>3.4572385554544165E-2</v>
      </c>
      <c r="R75" s="66">
        <v>0</v>
      </c>
      <c r="S75" s="66">
        <v>7.120043473399664E-9</v>
      </c>
      <c r="T75" s="66">
        <v>1.7027739834908924E-4</v>
      </c>
      <c r="U75" s="66">
        <v>1.6380373354921832E-2</v>
      </c>
      <c r="V75" s="66">
        <v>1.6550657873314393E-2</v>
      </c>
      <c r="W75" s="66">
        <v>5.2545277683812577E-2</v>
      </c>
      <c r="X75" s="66">
        <v>2.3592978263663081E-3</v>
      </c>
    </row>
    <row r="76" spans="1:24" ht="15.75" customHeight="1" thickBot="1" x14ac:dyDescent="0.4">
      <c r="B76" s="37" t="s">
        <v>111</v>
      </c>
      <c r="C76" s="38" t="s">
        <v>108</v>
      </c>
      <c r="D76" s="68">
        <v>1.3246708068309622E-6</v>
      </c>
      <c r="E76" s="68">
        <v>1.5418512702532394E-9</v>
      </c>
      <c r="F76" s="68">
        <v>2.6713491713718481E-9</v>
      </c>
      <c r="G76" s="68">
        <v>1.3288840072725871E-6</v>
      </c>
      <c r="H76" s="68">
        <v>1.4126307381697075E-9</v>
      </c>
      <c r="I76" s="68">
        <v>8.3616263238513613E-11</v>
      </c>
      <c r="J76" s="68">
        <v>0</v>
      </c>
      <c r="K76" s="68">
        <v>1.8164474280943241E-7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1.8164474280943241E-7</v>
      </c>
      <c r="R76" s="68">
        <v>0</v>
      </c>
      <c r="S76" s="68">
        <v>2.6315830625674318E-9</v>
      </c>
      <c r="T76" s="68">
        <v>0</v>
      </c>
      <c r="U76" s="68">
        <v>7.9876824419791345E-11</v>
      </c>
      <c r="V76" s="68">
        <v>2.7114598869872248E-9</v>
      </c>
      <c r="W76" s="68">
        <v>1.5150303342012015E-6</v>
      </c>
      <c r="X76" s="68">
        <v>0</v>
      </c>
    </row>
    <row r="77" spans="1:24" ht="15.75" customHeight="1" thickBot="1" x14ac:dyDescent="0.4">
      <c r="B77" s="37" t="s">
        <v>112</v>
      </c>
      <c r="C77" s="38" t="s">
        <v>113</v>
      </c>
      <c r="D77" s="66">
        <v>1.0374677967034318E-8</v>
      </c>
      <c r="E77" s="66">
        <v>1.2376354001269886E-11</v>
      </c>
      <c r="F77" s="66">
        <v>3.2381873145286587E-10</v>
      </c>
      <c r="G77" s="66">
        <v>1.0710873052488453E-8</v>
      </c>
      <c r="H77" s="66">
        <v>1.1339108009939236E-11</v>
      </c>
      <c r="I77" s="66">
        <v>3.8659893951538734E-11</v>
      </c>
      <c r="J77" s="66">
        <v>0</v>
      </c>
      <c r="K77" s="66">
        <v>8.1210858158464028E-9</v>
      </c>
      <c r="L77" s="66">
        <v>0</v>
      </c>
      <c r="M77" s="66">
        <v>0</v>
      </c>
      <c r="N77" s="66">
        <v>0</v>
      </c>
      <c r="O77" s="66">
        <v>6.7349177944603051E-9</v>
      </c>
      <c r="P77" s="66">
        <v>0</v>
      </c>
      <c r="Q77" s="66">
        <v>1.4856003610306712E-8</v>
      </c>
      <c r="R77" s="66">
        <v>0</v>
      </c>
      <c r="S77" s="66">
        <v>1.9214294657301106E-11</v>
      </c>
      <c r="T77" s="66">
        <v>4.3481189006731659E-10</v>
      </c>
      <c r="U77" s="66">
        <v>8.5276186293112026E-10</v>
      </c>
      <c r="V77" s="66">
        <v>1.3067880476557381E-9</v>
      </c>
      <c r="W77" s="66">
        <v>3.4054434700699133E-8</v>
      </c>
      <c r="X77" s="66">
        <v>-1.5512582631243188E-9</v>
      </c>
    </row>
    <row r="78" spans="1:24" ht="15.75" customHeight="1" thickBot="1" x14ac:dyDescent="0.4">
      <c r="B78" s="37" t="s">
        <v>114</v>
      </c>
      <c r="C78" s="38" t="s">
        <v>115</v>
      </c>
      <c r="D78" s="68">
        <v>8.5749655204048474E-4</v>
      </c>
      <c r="E78" s="68">
        <v>1.6272523745153493E-6</v>
      </c>
      <c r="F78" s="68">
        <v>3.9977183050607495E-5</v>
      </c>
      <c r="G78" s="68">
        <v>8.9910098746560766E-4</v>
      </c>
      <c r="H78" s="68">
        <v>1.4908744879280602E-6</v>
      </c>
      <c r="I78" s="68">
        <v>7.4762334953558086E-6</v>
      </c>
      <c r="J78" s="68">
        <v>0</v>
      </c>
      <c r="K78" s="68">
        <v>4.1002230684245049E-4</v>
      </c>
      <c r="L78" s="68">
        <v>0</v>
      </c>
      <c r="M78" s="68">
        <v>0</v>
      </c>
      <c r="N78" s="68">
        <v>0</v>
      </c>
      <c r="O78" s="68">
        <v>2.8425882346657435E-3</v>
      </c>
      <c r="P78" s="68">
        <v>0</v>
      </c>
      <c r="Q78" s="68">
        <v>3.2526105415081933E-3</v>
      </c>
      <c r="R78" s="68">
        <v>0</v>
      </c>
      <c r="S78" s="68">
        <v>2.0774147514416155E-6</v>
      </c>
      <c r="T78" s="68">
        <v>4.9166207360964611E-5</v>
      </c>
      <c r="U78" s="68">
        <v>1.0806065412116131E-4</v>
      </c>
      <c r="V78" s="68">
        <v>1.5930427623356755E-4</v>
      </c>
      <c r="W78" s="68">
        <v>7.3181523645479999E-3</v>
      </c>
      <c r="X78" s="68">
        <v>-4.2532007657228603E-4</v>
      </c>
    </row>
    <row r="79" spans="1:24" ht="15.75" customHeight="1" thickBot="1" x14ac:dyDescent="0.4">
      <c r="B79" s="37" t="s">
        <v>116</v>
      </c>
      <c r="C79" s="38" t="s">
        <v>117</v>
      </c>
      <c r="D79" s="66">
        <v>2.2337689554196056E-6</v>
      </c>
      <c r="E79" s="66">
        <v>3.8242569949318578E-9</v>
      </c>
      <c r="F79" s="66">
        <v>2.6440150487690455E-8</v>
      </c>
      <c r="G79" s="66">
        <v>2.2640333629022268E-6</v>
      </c>
      <c r="H79" s="66">
        <v>3.5037510335312504E-9</v>
      </c>
      <c r="I79" s="66">
        <v>3.9120088427766842E-8</v>
      </c>
      <c r="J79" s="66">
        <v>0</v>
      </c>
      <c r="K79" s="66">
        <v>2.1315802444018404E-6</v>
      </c>
      <c r="L79" s="66">
        <v>0</v>
      </c>
      <c r="M79" s="66">
        <v>0</v>
      </c>
      <c r="N79" s="66">
        <v>0</v>
      </c>
      <c r="O79" s="66">
        <v>1.9023118741819255E-5</v>
      </c>
      <c r="P79" s="66">
        <v>0</v>
      </c>
      <c r="Q79" s="66">
        <v>2.1154698986221084E-5</v>
      </c>
      <c r="R79" s="66">
        <v>0</v>
      </c>
      <c r="S79" s="66">
        <v>3.9456360183516686E-9</v>
      </c>
      <c r="T79" s="66">
        <v>1.2194537470267741E-7</v>
      </c>
      <c r="U79" s="66">
        <v>1.4782425057967652E-7</v>
      </c>
      <c r="V79" s="66">
        <v>2.7371526130070554E-7</v>
      </c>
      <c r="W79" s="66">
        <v>4.3791781694778752E-5</v>
      </c>
      <c r="X79" s="66">
        <v>-7.9350543410406982E-5</v>
      </c>
    </row>
    <row r="80" spans="1:24" ht="15.75" customHeight="1" thickBot="1" x14ac:dyDescent="0.4">
      <c r="B80" s="39" t="s">
        <v>118</v>
      </c>
      <c r="C80" s="40" t="s">
        <v>119</v>
      </c>
      <c r="D80" s="68">
        <v>1.1112616928374821E-4</v>
      </c>
      <c r="E80" s="68">
        <v>2.9940659163306626E-7</v>
      </c>
      <c r="F80" s="68">
        <v>4.8531407044640966E-6</v>
      </c>
      <c r="G80" s="68">
        <v>1.1627871657984536E-4</v>
      </c>
      <c r="H80" s="68">
        <v>2.7431371800344119E-7</v>
      </c>
      <c r="I80" s="68">
        <v>3.4268497400907574E-6</v>
      </c>
      <c r="J80" s="68">
        <v>0</v>
      </c>
      <c r="K80" s="68">
        <v>6.4306896022166718E-5</v>
      </c>
      <c r="L80" s="68">
        <v>0</v>
      </c>
      <c r="M80" s="68">
        <v>0</v>
      </c>
      <c r="N80" s="68">
        <v>0</v>
      </c>
      <c r="O80" s="68">
        <v>3.9176033667605309E-4</v>
      </c>
      <c r="P80" s="68">
        <v>0</v>
      </c>
      <c r="Q80" s="68">
        <v>4.5606723269821996E-4</v>
      </c>
      <c r="R80" s="68">
        <v>0</v>
      </c>
      <c r="S80" s="68">
        <v>4.2488126406434158E-7</v>
      </c>
      <c r="T80" s="68">
        <v>2.6794760114844695E-5</v>
      </c>
      <c r="U80" s="68">
        <v>4.2124582494554895E-5</v>
      </c>
      <c r="V80" s="68">
        <v>6.9344223873463948E-5</v>
      </c>
      <c r="W80" s="68">
        <v>1.0584789792382225E-3</v>
      </c>
      <c r="X80" s="68">
        <v>-5.9610942009282983E-5</v>
      </c>
    </row>
    <row r="81" spans="1:24" ht="15" thickBot="1" x14ac:dyDescent="0.4">
      <c r="B81" s="39" t="s">
        <v>120</v>
      </c>
      <c r="C81" s="97" t="s">
        <v>121</v>
      </c>
      <c r="D81" s="66">
        <v>1.2131914545589003E-3</v>
      </c>
      <c r="E81" s="66">
        <v>3.285552725190357E-6</v>
      </c>
      <c r="F81" s="66">
        <v>5.9943495083107294E-5</v>
      </c>
      <c r="G81" s="66">
        <v>1.2764205023671981E-3</v>
      </c>
      <c r="H81" s="66">
        <v>3.0101948618681303E-6</v>
      </c>
      <c r="I81" s="66">
        <v>2.3723158280573509E-5</v>
      </c>
      <c r="J81" s="66">
        <v>0</v>
      </c>
      <c r="K81" s="66">
        <v>7.0530818382490449E-4</v>
      </c>
      <c r="L81" s="66">
        <v>0</v>
      </c>
      <c r="M81" s="66">
        <v>0</v>
      </c>
      <c r="N81" s="66">
        <v>0</v>
      </c>
      <c r="O81" s="66">
        <v>6.5441016321131753E-3</v>
      </c>
      <c r="P81" s="66">
        <v>0</v>
      </c>
      <c r="Q81" s="66">
        <v>7.2494098159380811E-3</v>
      </c>
      <c r="R81" s="66">
        <v>0</v>
      </c>
      <c r="S81" s="66">
        <v>4.6609561712930872E-6</v>
      </c>
      <c r="T81" s="66">
        <v>4.3859496569049289E-5</v>
      </c>
      <c r="U81" s="66">
        <v>2.2547174188088285E-4</v>
      </c>
      <c r="V81" s="66">
        <v>2.7399219462122525E-4</v>
      </c>
      <c r="W81" s="66">
        <v>1.5726595443565413E-2</v>
      </c>
      <c r="X81" s="66">
        <v>-7.4113376205326689E-4</v>
      </c>
    </row>
    <row r="82" spans="1:24" ht="15" thickBot="1" x14ac:dyDescent="0.4">
      <c r="A82" s="26"/>
      <c r="B82" s="39" t="s">
        <v>122</v>
      </c>
      <c r="C82" s="97" t="s">
        <v>123</v>
      </c>
      <c r="D82" s="68">
        <v>4.2225129446882032E-4</v>
      </c>
      <c r="E82" s="68">
        <v>1.0553679489910375E-6</v>
      </c>
      <c r="F82" s="68">
        <v>1.6933637777174923E-5</v>
      </c>
      <c r="G82" s="68">
        <v>4.4024030019498622E-4</v>
      </c>
      <c r="H82" s="68">
        <v>9.6691894580661954E-7</v>
      </c>
      <c r="I82" s="68">
        <v>5.4513219240036187E-6</v>
      </c>
      <c r="J82" s="68">
        <v>0</v>
      </c>
      <c r="K82" s="68">
        <v>2.1585179059395307E-4</v>
      </c>
      <c r="L82" s="68">
        <v>0</v>
      </c>
      <c r="M82" s="68">
        <v>0</v>
      </c>
      <c r="N82" s="68">
        <v>0</v>
      </c>
      <c r="O82" s="68">
        <v>1.1468673766835099E-3</v>
      </c>
      <c r="P82" s="68">
        <v>0</v>
      </c>
      <c r="Q82" s="68">
        <v>1.362719167277463E-3</v>
      </c>
      <c r="R82" s="68">
        <v>0</v>
      </c>
      <c r="S82" s="68">
        <v>1.3970916780771662E-6</v>
      </c>
      <c r="T82" s="68">
        <v>1.3917866061630544E-5</v>
      </c>
      <c r="U82" s="68">
        <v>5.2604907514709803E-5</v>
      </c>
      <c r="V82" s="68">
        <v>6.7919865254417511E-5</v>
      </c>
      <c r="W82" s="68">
        <v>3.0866841204232162E-3</v>
      </c>
      <c r="X82" s="68">
        <v>-1.9086406061909073E-4</v>
      </c>
    </row>
    <row r="83" spans="1:24" ht="15" thickBot="1" x14ac:dyDescent="0.4">
      <c r="A83" s="6"/>
      <c r="B83" s="39" t="s">
        <v>124</v>
      </c>
      <c r="C83" s="97" t="s">
        <v>125</v>
      </c>
      <c r="D83" s="66">
        <v>2.6497265590480415E-5</v>
      </c>
      <c r="E83" s="66">
        <v>3.6381902911204856E-10</v>
      </c>
      <c r="F83" s="66">
        <v>1.6369249704229087E-9</v>
      </c>
      <c r="G83" s="66">
        <v>2.6499266334479961E-5</v>
      </c>
      <c r="H83" s="66">
        <v>3.333278336050712E-10</v>
      </c>
      <c r="I83" s="66">
        <v>1.3229127279934229E-10</v>
      </c>
      <c r="J83" s="66">
        <v>0</v>
      </c>
      <c r="K83" s="66">
        <v>9.6592271249016771E-6</v>
      </c>
      <c r="L83" s="66">
        <v>0</v>
      </c>
      <c r="M83" s="66">
        <v>0</v>
      </c>
      <c r="N83" s="66">
        <v>0</v>
      </c>
      <c r="O83" s="66">
        <v>6.8411223095957551E-7</v>
      </c>
      <c r="P83" s="66">
        <v>0</v>
      </c>
      <c r="Q83" s="66">
        <v>1.0343339355861252E-5</v>
      </c>
      <c r="R83" s="66">
        <v>0</v>
      </c>
      <c r="S83" s="66">
        <v>1.4416895403384544E-9</v>
      </c>
      <c r="T83" s="66">
        <v>1.485151344355362E-8</v>
      </c>
      <c r="U83" s="66">
        <v>1.7642046596775556E-8</v>
      </c>
      <c r="V83" s="66">
        <v>3.3935249580667637E-8</v>
      </c>
      <c r="W83" s="66">
        <v>3.7968316966628854E-5</v>
      </c>
      <c r="X83" s="66">
        <v>-2.2133961653781064E-5</v>
      </c>
    </row>
    <row r="84" spans="1:24" ht="15.75" customHeight="1" thickBot="1" x14ac:dyDescent="0.4">
      <c r="B84" s="37" t="s">
        <v>126</v>
      </c>
      <c r="C84" s="38" t="s">
        <v>37</v>
      </c>
      <c r="D84" s="68">
        <v>9.0463260230247329</v>
      </c>
      <c r="E84" s="68">
        <v>1.8167907194741321E-2</v>
      </c>
      <c r="F84" s="68">
        <v>0.16893268103985595</v>
      </c>
      <c r="G84" s="68">
        <v>9.2334266112593291</v>
      </c>
      <c r="H84" s="68">
        <v>1.6645278728661641E-2</v>
      </c>
      <c r="I84" s="68">
        <v>2.7490311345593627E-2</v>
      </c>
      <c r="J84" s="68">
        <v>0</v>
      </c>
      <c r="K84" s="68">
        <v>2.0615324999509506</v>
      </c>
      <c r="L84" s="68">
        <v>0</v>
      </c>
      <c r="M84" s="68">
        <v>0</v>
      </c>
      <c r="N84" s="68">
        <v>0</v>
      </c>
      <c r="O84" s="68">
        <v>79.724737845512252</v>
      </c>
      <c r="P84" s="68">
        <v>0</v>
      </c>
      <c r="Q84" s="68">
        <v>81.786270345463194</v>
      </c>
      <c r="R84" s="68">
        <v>0</v>
      </c>
      <c r="S84" s="68">
        <v>1.9504609169269188E-2</v>
      </c>
      <c r="T84" s="68">
        <v>6.7200596931938167E-2</v>
      </c>
      <c r="U84" s="68">
        <v>0.2398832113262373</v>
      </c>
      <c r="V84" s="68">
        <v>0.32658841742744477</v>
      </c>
      <c r="W84" s="68">
        <v>175.44494905372886</v>
      </c>
      <c r="X84" s="68">
        <v>3.6829183045196294E-3</v>
      </c>
    </row>
    <row r="85" spans="1:24" ht="15.75" customHeight="1" thickBot="1" x14ac:dyDescent="0.4">
      <c r="B85" s="37" t="s">
        <v>127</v>
      </c>
      <c r="C85" s="38" t="s">
        <v>128</v>
      </c>
      <c r="D85" s="66">
        <v>6.8796701162180784E-2</v>
      </c>
      <c r="E85" s="66">
        <v>3.675613672677349E-5</v>
      </c>
      <c r="F85" s="66">
        <v>1.3422771639706921E-3</v>
      </c>
      <c r="G85" s="66">
        <v>7.0175734462878267E-2</v>
      </c>
      <c r="H85" s="66">
        <v>3.367565313097984E-5</v>
      </c>
      <c r="I85" s="66">
        <v>2.2804659483141655E-4</v>
      </c>
      <c r="J85" s="66">
        <v>0</v>
      </c>
      <c r="K85" s="66">
        <v>2.774008559620093E-2</v>
      </c>
      <c r="L85" s="66">
        <v>0</v>
      </c>
      <c r="M85" s="66">
        <v>0</v>
      </c>
      <c r="N85" s="66">
        <v>0</v>
      </c>
      <c r="O85" s="66">
        <v>0.11154454623703651</v>
      </c>
      <c r="P85" s="66">
        <v>0</v>
      </c>
      <c r="Q85" s="66">
        <v>0.13928463183323747</v>
      </c>
      <c r="R85" s="66">
        <v>0</v>
      </c>
      <c r="S85" s="66">
        <v>5.374547447785045E-5</v>
      </c>
      <c r="T85" s="66">
        <v>1.4267190369774121</v>
      </c>
      <c r="U85" s="66">
        <v>1.6085241598227134</v>
      </c>
      <c r="V85" s="66">
        <v>3.0352969422746017</v>
      </c>
      <c r="W85" s="66">
        <v>3.3627591604852229</v>
      </c>
      <c r="X85" s="66">
        <v>-10.82824706243947</v>
      </c>
    </row>
    <row r="86" spans="1:24" ht="15.75" customHeight="1" thickBot="1" x14ac:dyDescent="0.4">
      <c r="B86" s="37" t="s">
        <v>129</v>
      </c>
      <c r="C86" s="38" t="s">
        <v>130</v>
      </c>
      <c r="D86" s="68">
        <v>5.2834412314984042E-9</v>
      </c>
      <c r="E86" s="68">
        <v>1.3865394944194379E-11</v>
      </c>
      <c r="F86" s="68">
        <v>3.1309280878267749E-10</v>
      </c>
      <c r="G86" s="68">
        <v>5.6103994352252765E-9</v>
      </c>
      <c r="H86" s="68">
        <v>1.2703354385027581E-11</v>
      </c>
      <c r="I86" s="68">
        <v>4.5943471382650474E-11</v>
      </c>
      <c r="J86" s="68">
        <v>0</v>
      </c>
      <c r="K86" s="68">
        <v>3.9865509375033411E-9</v>
      </c>
      <c r="L86" s="68">
        <v>0</v>
      </c>
      <c r="M86" s="68">
        <v>0</v>
      </c>
      <c r="N86" s="68">
        <v>0</v>
      </c>
      <c r="O86" s="68">
        <v>9.3113139264460768E-8</v>
      </c>
      <c r="P86" s="68">
        <v>0</v>
      </c>
      <c r="Q86" s="68">
        <v>9.709969020196413E-8</v>
      </c>
      <c r="R86" s="68">
        <v>0</v>
      </c>
      <c r="S86" s="68">
        <v>1.5253019480947259E-11</v>
      </c>
      <c r="T86" s="68">
        <v>2.3488893267217237E-10</v>
      </c>
      <c r="U86" s="68">
        <v>6.4373112157614968E-10</v>
      </c>
      <c r="V86" s="68">
        <v>8.9387307372926941E-10</v>
      </c>
      <c r="W86" s="68">
        <v>2.0183973373095486E-7</v>
      </c>
      <c r="X86" s="68">
        <v>-2.7479163516597791E-9</v>
      </c>
    </row>
    <row r="87" spans="1:24" ht="15.75" customHeight="1" thickBot="1" x14ac:dyDescent="0.4">
      <c r="B87" s="37" t="s">
        <v>131</v>
      </c>
      <c r="C87" s="38" t="s">
        <v>132</v>
      </c>
      <c r="D87" s="66">
        <v>3.2239469716526727E-2</v>
      </c>
      <c r="E87" s="66">
        <v>3.6072894678562073E-5</v>
      </c>
      <c r="F87" s="66">
        <v>9.8644303162062023E-3</v>
      </c>
      <c r="G87" s="66">
        <v>4.2139972927411479E-2</v>
      </c>
      <c r="H87" s="66">
        <v>3.3049672702429847E-5</v>
      </c>
      <c r="I87" s="66">
        <v>7.020809742254888E-4</v>
      </c>
      <c r="J87" s="66">
        <v>0</v>
      </c>
      <c r="K87" s="66">
        <v>2.2973383529846608E-2</v>
      </c>
      <c r="L87" s="66">
        <v>0</v>
      </c>
      <c r="M87" s="66">
        <v>0</v>
      </c>
      <c r="N87" s="66">
        <v>0</v>
      </c>
      <c r="O87" s="66">
        <v>10.377465562616289</v>
      </c>
      <c r="P87" s="66">
        <v>0</v>
      </c>
      <c r="Q87" s="66">
        <v>10.400438946146135</v>
      </c>
      <c r="R87" s="66">
        <v>0</v>
      </c>
      <c r="S87" s="66">
        <v>5.8742706371727787E-5</v>
      </c>
      <c r="T87" s="66">
        <v>4.4322273799451224E-4</v>
      </c>
      <c r="U87" s="66">
        <v>3.8813439052580471E-3</v>
      </c>
      <c r="V87" s="66">
        <v>4.3833093496242898E-3</v>
      </c>
      <c r="W87" s="66">
        <v>21.389569670556892</v>
      </c>
      <c r="X87" s="66">
        <v>-1.0688729585982566E-2</v>
      </c>
    </row>
    <row r="88" spans="1:24" ht="15.75" customHeight="1" thickBot="1" x14ac:dyDescent="0.4">
      <c r="B88" s="37" t="s">
        <v>133</v>
      </c>
      <c r="C88" s="38" t="s">
        <v>134</v>
      </c>
      <c r="D88" s="68">
        <v>4.8077586554553253</v>
      </c>
      <c r="E88" s="68">
        <v>2.9740685939671125E-2</v>
      </c>
      <c r="F88" s="68">
        <v>7.6743662480688049E-2</v>
      </c>
      <c r="G88" s="68">
        <v>4.9142430038756846</v>
      </c>
      <c r="H88" s="68">
        <v>2.7248158070220848E-2</v>
      </c>
      <c r="I88" s="68">
        <v>3.8946268076572289E-2</v>
      </c>
      <c r="J88" s="68">
        <v>0</v>
      </c>
      <c r="K88" s="68">
        <v>2.6879039588661282</v>
      </c>
      <c r="L88" s="68">
        <v>0</v>
      </c>
      <c r="M88" s="68">
        <v>0</v>
      </c>
      <c r="N88" s="68">
        <v>0</v>
      </c>
      <c r="O88" s="68">
        <v>0.92269415112482234</v>
      </c>
      <c r="P88" s="68">
        <v>0</v>
      </c>
      <c r="Q88" s="68">
        <v>3.6105981099909505</v>
      </c>
      <c r="R88" s="68">
        <v>0</v>
      </c>
      <c r="S88" s="68">
        <v>5.0656555305855916E-2</v>
      </c>
      <c r="T88" s="68">
        <v>4.7850784073522411E-2</v>
      </c>
      <c r="U88" s="68">
        <v>0.28980539503676039</v>
      </c>
      <c r="V88" s="68">
        <v>0.38831273441613867</v>
      </c>
      <c r="W88" s="68">
        <v>9.9822627780877387</v>
      </c>
      <c r="X88" s="68">
        <v>-0.22783645046711717</v>
      </c>
    </row>
    <row r="89" spans="1:24" ht="15.75" customHeight="1" thickBot="1" x14ac:dyDescent="0.4">
      <c r="B89" s="37" t="s">
        <v>135</v>
      </c>
      <c r="C89" s="38" t="s">
        <v>136</v>
      </c>
      <c r="D89" s="66">
        <v>1.3013573211221958E-9</v>
      </c>
      <c r="E89" s="66">
        <v>1.9976415617076429E-13</v>
      </c>
      <c r="F89" s="66">
        <v>1.0606463342870217E-12</v>
      </c>
      <c r="G89" s="66">
        <v>1.3026177316126536E-9</v>
      </c>
      <c r="H89" s="66">
        <v>1.8302218432845808E-13</v>
      </c>
      <c r="I89" s="66">
        <v>3.0753390845712232E-10</v>
      </c>
      <c r="J89" s="66">
        <v>0</v>
      </c>
      <c r="K89" s="66">
        <v>4.6147052986123688E-10</v>
      </c>
      <c r="L89" s="66">
        <v>0</v>
      </c>
      <c r="M89" s="66">
        <v>0</v>
      </c>
      <c r="N89" s="66">
        <v>0</v>
      </c>
      <c r="O89" s="66">
        <v>1.0083708447633747E-10</v>
      </c>
      <c r="P89" s="66">
        <v>0</v>
      </c>
      <c r="Q89" s="66">
        <v>5.6230761433757435E-10</v>
      </c>
      <c r="R89" s="66">
        <v>0</v>
      </c>
      <c r="S89" s="66">
        <v>3.4053877860960256E-13</v>
      </c>
      <c r="T89" s="66">
        <v>5.19472390466816E-12</v>
      </c>
      <c r="U89" s="66">
        <v>8.430507276119857E-12</v>
      </c>
      <c r="V89" s="66">
        <v>1.396576995939762E-11</v>
      </c>
      <c r="W89" s="66">
        <v>2.315707419653548E-9</v>
      </c>
      <c r="X89" s="66">
        <v>-4.6217421657666604E-10</v>
      </c>
    </row>
    <row r="90" spans="1:24" ht="15.75" customHeight="1" thickBot="1" x14ac:dyDescent="0.4">
      <c r="B90" s="37" t="s">
        <v>137</v>
      </c>
      <c r="C90" s="38" t="s">
        <v>136</v>
      </c>
      <c r="D90" s="68">
        <v>3.8286455822126467E-9</v>
      </c>
      <c r="E90" s="68">
        <v>3.8101700898538185E-12</v>
      </c>
      <c r="F90" s="68">
        <v>6.4577331376542995E-11</v>
      </c>
      <c r="G90" s="68">
        <v>3.8970330836790456E-9</v>
      </c>
      <c r="H90" s="68">
        <v>3.4908447334860786E-12</v>
      </c>
      <c r="I90" s="68">
        <v>7.6283949784984445E-12</v>
      </c>
      <c r="J90" s="68">
        <v>0</v>
      </c>
      <c r="K90" s="68">
        <v>1.8391125467294417E-9</v>
      </c>
      <c r="L90" s="68">
        <v>0</v>
      </c>
      <c r="M90" s="68">
        <v>0</v>
      </c>
      <c r="N90" s="68">
        <v>0</v>
      </c>
      <c r="O90" s="68">
        <v>2.6563018004564182E-9</v>
      </c>
      <c r="P90" s="68">
        <v>0</v>
      </c>
      <c r="Q90" s="68">
        <v>4.49541434718586E-9</v>
      </c>
      <c r="R90" s="68">
        <v>0</v>
      </c>
      <c r="S90" s="68">
        <v>4.9730556559679447E-12</v>
      </c>
      <c r="T90" s="68">
        <v>3.412263570392931E-10</v>
      </c>
      <c r="U90" s="68">
        <v>4.6050346021802229E-10</v>
      </c>
      <c r="V90" s="68">
        <v>8.0670287291328326E-10</v>
      </c>
      <c r="W90" s="68">
        <v>1.2040260727904092E-8</v>
      </c>
      <c r="X90" s="68">
        <v>-4.0013345453276692E-9</v>
      </c>
    </row>
    <row r="91" spans="1:24" ht="15.75" customHeight="1" thickBot="1" x14ac:dyDescent="0.4">
      <c r="B91" s="37" t="s">
        <v>138</v>
      </c>
      <c r="C91" s="38" t="s">
        <v>139</v>
      </c>
      <c r="D91" s="66">
        <v>0.11300212284230081</v>
      </c>
      <c r="E91" s="66">
        <v>4.3615604355692269E-6</v>
      </c>
      <c r="F91" s="66">
        <v>1.4378107970540663E-4</v>
      </c>
      <c r="G91" s="66">
        <v>0.11315026548244177</v>
      </c>
      <c r="H91" s="66">
        <v>3.9960237777395975E-6</v>
      </c>
      <c r="I91" s="66">
        <v>3.6073509552682444E-6</v>
      </c>
      <c r="J91" s="66">
        <v>0</v>
      </c>
      <c r="K91" s="66">
        <v>0.10860748030089393</v>
      </c>
      <c r="L91" s="66">
        <v>0</v>
      </c>
      <c r="M91" s="66">
        <v>0</v>
      </c>
      <c r="N91" s="66">
        <v>0</v>
      </c>
      <c r="O91" s="66">
        <v>2.9209965512035248E-2</v>
      </c>
      <c r="P91" s="66">
        <v>0</v>
      </c>
      <c r="Q91" s="66">
        <v>0.13781744581292918</v>
      </c>
      <c r="R91" s="66">
        <v>0</v>
      </c>
      <c r="S91" s="66">
        <v>7.4441736307828542E-6</v>
      </c>
      <c r="T91" s="66">
        <v>1.3464439286114859E-2</v>
      </c>
      <c r="U91" s="66">
        <v>1.8621151620569015E-2</v>
      </c>
      <c r="V91" s="66">
        <v>3.2093035080314657E-2</v>
      </c>
      <c r="W91" s="66">
        <v>0.31386551615260733</v>
      </c>
      <c r="X91" s="66">
        <v>-0.19525867377229916</v>
      </c>
    </row>
    <row r="92" spans="1:24" ht="15.75" customHeight="1" thickBot="1" x14ac:dyDescent="0.4">
      <c r="B92" s="37" t="s">
        <v>140</v>
      </c>
      <c r="C92" s="38" t="s">
        <v>141</v>
      </c>
      <c r="D92" s="68">
        <v>9.5700431190427815E-2</v>
      </c>
      <c r="E92" s="68">
        <v>5.7073972046861813E-5</v>
      </c>
      <c r="F92" s="68">
        <v>1.3623912454105491E-2</v>
      </c>
      <c r="G92" s="68">
        <v>0.10938141761658018</v>
      </c>
      <c r="H92" s="68">
        <v>5.2290677329463569E-5</v>
      </c>
      <c r="I92" s="68">
        <v>2.9333123193333965E-3</v>
      </c>
      <c r="J92" s="68">
        <v>0</v>
      </c>
      <c r="K92" s="68">
        <v>4.4414619875028462E-2</v>
      </c>
      <c r="L92" s="68">
        <v>0</v>
      </c>
      <c r="M92" s="68">
        <v>0</v>
      </c>
      <c r="N92" s="68">
        <v>0</v>
      </c>
      <c r="O92" s="68">
        <v>9.0532449568027751</v>
      </c>
      <c r="P92" s="68">
        <v>0</v>
      </c>
      <c r="Q92" s="68">
        <v>9.0976595766778026</v>
      </c>
      <c r="R92" s="68">
        <v>0</v>
      </c>
      <c r="S92" s="68">
        <v>9.7426987362526183E-5</v>
      </c>
      <c r="T92" s="68">
        <v>6.2847748212869507E-3</v>
      </c>
      <c r="U92" s="68">
        <v>2.1187387565049367E-2</v>
      </c>
      <c r="V92" s="68">
        <v>2.7569589373698855E-2</v>
      </c>
      <c r="W92" s="68">
        <v>9.2375961866647458</v>
      </c>
      <c r="X92" s="68">
        <v>-0.12449983212537163</v>
      </c>
    </row>
    <row r="93" spans="1:24" ht="15.75" customHeight="1" thickBot="1" x14ac:dyDescent="0.4">
      <c r="B93" s="37" t="s">
        <v>142</v>
      </c>
      <c r="C93" s="38" t="s">
        <v>141</v>
      </c>
      <c r="D93" s="66">
        <v>1.0387337278106508E-2</v>
      </c>
      <c r="E93" s="66">
        <v>0</v>
      </c>
      <c r="F93" s="66">
        <v>0</v>
      </c>
      <c r="G93" s="66">
        <v>1.0387337278106508E-2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  <c r="V93" s="66">
        <v>0</v>
      </c>
      <c r="W93" s="66">
        <v>1.0387337278106508E-2</v>
      </c>
      <c r="X93" s="66">
        <v>0</v>
      </c>
    </row>
    <row r="94" spans="1:24" ht="15.75" customHeight="1" thickBot="1" x14ac:dyDescent="0.4">
      <c r="B94" s="37" t="s">
        <v>143</v>
      </c>
      <c r="C94" s="38" t="s">
        <v>141</v>
      </c>
      <c r="D94" s="68">
        <v>0.10608776846853434</v>
      </c>
      <c r="E94" s="68">
        <v>5.7073972046861813E-5</v>
      </c>
      <c r="F94" s="68">
        <v>1.3623912454105491E-2</v>
      </c>
      <c r="G94" s="68">
        <v>0.11976875489468669</v>
      </c>
      <c r="H94" s="68">
        <v>5.2290677329463569E-5</v>
      </c>
      <c r="I94" s="68">
        <v>2.9333123193333965E-3</v>
      </c>
      <c r="J94" s="68">
        <v>0</v>
      </c>
      <c r="K94" s="68">
        <v>4.4414619875028462E-2</v>
      </c>
      <c r="L94" s="68">
        <v>0</v>
      </c>
      <c r="M94" s="68">
        <v>0</v>
      </c>
      <c r="N94" s="68">
        <v>0</v>
      </c>
      <c r="O94" s="68">
        <v>9.0532449568027751</v>
      </c>
      <c r="P94" s="68">
        <v>0</v>
      </c>
      <c r="Q94" s="68">
        <v>9.0976595766778026</v>
      </c>
      <c r="R94" s="68">
        <v>0</v>
      </c>
      <c r="S94" s="68">
        <v>9.7426987362526183E-5</v>
      </c>
      <c r="T94" s="68">
        <v>6.2847748212869507E-3</v>
      </c>
      <c r="U94" s="68">
        <v>2.1187387565049367E-2</v>
      </c>
      <c r="V94" s="68">
        <v>2.7569589373698855E-2</v>
      </c>
      <c r="W94" s="68">
        <v>9.2479835239428514</v>
      </c>
      <c r="X94" s="68">
        <v>-0.12449983212537163</v>
      </c>
    </row>
    <row r="95" spans="1:24" ht="15.75" customHeight="1" thickBot="1" x14ac:dyDescent="0.4">
      <c r="B95" s="37" t="s">
        <v>144</v>
      </c>
      <c r="C95" s="38" t="s">
        <v>141</v>
      </c>
      <c r="D95" s="66">
        <v>8.9677843598512137</v>
      </c>
      <c r="E95" s="66">
        <v>1.8167907194741321E-2</v>
      </c>
      <c r="F95" s="66">
        <v>0.16893268103985595</v>
      </c>
      <c r="G95" s="66">
        <v>9.1548849480858099</v>
      </c>
      <c r="H95" s="66">
        <v>1.6645278728661641E-2</v>
      </c>
      <c r="I95" s="66">
        <v>2.7490311345593627E-2</v>
      </c>
      <c r="J95" s="66">
        <v>0</v>
      </c>
      <c r="K95" s="66">
        <v>2.0510496433756193</v>
      </c>
      <c r="L95" s="66">
        <v>0</v>
      </c>
      <c r="M95" s="66">
        <v>0</v>
      </c>
      <c r="N95" s="66">
        <v>0</v>
      </c>
      <c r="O95" s="66">
        <v>79.724737845512252</v>
      </c>
      <c r="P95" s="66">
        <v>0</v>
      </c>
      <c r="Q95" s="66">
        <v>81.775787488887843</v>
      </c>
      <c r="R95" s="66">
        <v>0</v>
      </c>
      <c r="S95" s="66">
        <v>1.9504609169269188E-2</v>
      </c>
      <c r="T95" s="66">
        <v>6.7200596931938167E-2</v>
      </c>
      <c r="U95" s="66">
        <v>0.2398832113262373</v>
      </c>
      <c r="V95" s="66">
        <v>0.32658841742744477</v>
      </c>
      <c r="W95" s="66">
        <v>91.301396444475373</v>
      </c>
      <c r="X95" s="66">
        <v>3.6829183045196294E-3</v>
      </c>
    </row>
    <row r="96" spans="1:24" ht="15" thickBot="1" x14ac:dyDescent="0.4">
      <c r="B96" s="37" t="s">
        <v>145</v>
      </c>
      <c r="C96" s="38" t="s">
        <v>141</v>
      </c>
      <c r="D96" s="68">
        <v>7.8541956461229551E-2</v>
      </c>
      <c r="E96" s="68">
        <v>0</v>
      </c>
      <c r="F96" s="68">
        <v>0</v>
      </c>
      <c r="G96" s="68">
        <v>7.8541956461229551E-2</v>
      </c>
      <c r="H96" s="68">
        <v>0</v>
      </c>
      <c r="I96" s="68">
        <v>0</v>
      </c>
      <c r="J96" s="68">
        <v>0</v>
      </c>
      <c r="K96" s="68">
        <v>1.0482892350811958E-2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1.0482892350811958E-2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8.9024848812041507E-2</v>
      </c>
      <c r="X96" s="68">
        <v>0</v>
      </c>
    </row>
    <row r="97" spans="1:24" ht="15" thickBot="1" x14ac:dyDescent="0.4">
      <c r="B97" s="37" t="s">
        <v>146</v>
      </c>
      <c r="C97" s="38" t="s">
        <v>141</v>
      </c>
      <c r="D97" s="66">
        <v>9.0463263163124434</v>
      </c>
      <c r="E97" s="66">
        <v>1.8167907194741321E-2</v>
      </c>
      <c r="F97" s="66">
        <v>0.16893268103985595</v>
      </c>
      <c r="G97" s="66">
        <v>9.2334269045470396</v>
      </c>
      <c r="H97" s="66">
        <v>1.6645278728661641E-2</v>
      </c>
      <c r="I97" s="66">
        <v>2.7490311345593627E-2</v>
      </c>
      <c r="J97" s="66">
        <v>0</v>
      </c>
      <c r="K97" s="66">
        <v>2.0615325357264318</v>
      </c>
      <c r="L97" s="66">
        <v>0</v>
      </c>
      <c r="M97" s="66">
        <v>0</v>
      </c>
      <c r="N97" s="66">
        <v>0</v>
      </c>
      <c r="O97" s="66">
        <v>79.724737845512252</v>
      </c>
      <c r="P97" s="66">
        <v>0</v>
      </c>
      <c r="Q97" s="66">
        <v>81.786270381238651</v>
      </c>
      <c r="R97" s="66">
        <v>0</v>
      </c>
      <c r="S97" s="66">
        <v>1.9504609169269188E-2</v>
      </c>
      <c r="T97" s="66">
        <v>6.7200596931938167E-2</v>
      </c>
      <c r="U97" s="66">
        <v>0.2398832113262373</v>
      </c>
      <c r="V97" s="66">
        <v>0.32658841742744477</v>
      </c>
      <c r="W97" s="66">
        <v>91.390421293287417</v>
      </c>
      <c r="X97" s="66">
        <v>3.6829183045196294E-3</v>
      </c>
    </row>
    <row r="98" spans="1:24" ht="15" thickBot="1" x14ac:dyDescent="0.4">
      <c r="A98" s="113" t="s">
        <v>165</v>
      </c>
      <c r="B98" s="37" t="s">
        <v>153</v>
      </c>
      <c r="C98" s="38" t="s">
        <v>37</v>
      </c>
      <c r="D98" s="68">
        <v>9.1524140847809772</v>
      </c>
      <c r="E98" s="68">
        <v>1.8224981166788182E-2</v>
      </c>
      <c r="F98" s="68">
        <v>0.18255659349396144</v>
      </c>
      <c r="G98" s="68">
        <v>9.3531956594417274</v>
      </c>
      <c r="H98" s="68">
        <v>1.6697569405991104E-2</v>
      </c>
      <c r="I98" s="68">
        <v>3.0423623664927023E-2</v>
      </c>
      <c r="J98" s="68">
        <v>0</v>
      </c>
      <c r="K98" s="68">
        <v>2.1059471556014597</v>
      </c>
      <c r="L98" s="68">
        <v>0</v>
      </c>
      <c r="M98" s="68">
        <v>0</v>
      </c>
      <c r="N98" s="68">
        <v>0</v>
      </c>
      <c r="O98" s="68">
        <v>88.777982802315009</v>
      </c>
      <c r="P98" s="68">
        <v>0</v>
      </c>
      <c r="Q98" s="68">
        <v>90.883929957916465</v>
      </c>
      <c r="R98" s="68">
        <v>0</v>
      </c>
      <c r="S98" s="68">
        <v>1.9602036156631714E-2</v>
      </c>
      <c r="T98" s="68">
        <v>7.3485371753225129E-2</v>
      </c>
      <c r="U98" s="68">
        <v>0.26107059889128675</v>
      </c>
      <c r="V98" s="68">
        <v>0.35415800680114362</v>
      </c>
      <c r="W98" s="68">
        <v>100.63840481723025</v>
      </c>
      <c r="X98" s="68">
        <v>-0.12081691382085202</v>
      </c>
    </row>
    <row r="99" spans="1:24" ht="15" thickBot="1" x14ac:dyDescent="0.4">
      <c r="B99" s="37" t="s">
        <v>147</v>
      </c>
      <c r="C99" s="38" t="s">
        <v>29</v>
      </c>
      <c r="D99" s="66">
        <v>5.2944220907297831E-3</v>
      </c>
      <c r="E99" s="66">
        <v>0</v>
      </c>
      <c r="F99" s="66">
        <v>0</v>
      </c>
      <c r="G99" s="66">
        <v>5.2944220907297831E-3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5.2944220907297831E-3</v>
      </c>
      <c r="X99" s="66">
        <v>0</v>
      </c>
    </row>
    <row r="100" spans="1:24" ht="15" thickBot="1" x14ac:dyDescent="0.4">
      <c r="B100" s="37" t="s">
        <v>148</v>
      </c>
      <c r="C100" s="38" t="s">
        <v>141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</row>
    <row r="101" spans="1:24" ht="15" thickBot="1" x14ac:dyDescent="0.4">
      <c r="B101" s="37" t="s">
        <v>149</v>
      </c>
      <c r="C101" s="38" t="s">
        <v>141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</row>
    <row r="102" spans="1:24" ht="15" thickBot="1" x14ac:dyDescent="0.4">
      <c r="B102" s="37" t="s">
        <v>150</v>
      </c>
      <c r="C102" s="38" t="s">
        <v>38</v>
      </c>
      <c r="D102" s="68">
        <v>1.6009886011385042E-3</v>
      </c>
      <c r="E102" s="68">
        <v>8.558230074311448E-7</v>
      </c>
      <c r="F102" s="68">
        <v>3.9070400276274674E-5</v>
      </c>
      <c r="G102" s="68">
        <v>1.64091482442221E-3</v>
      </c>
      <c r="H102" s="68">
        <v>7.8409760400010104E-7</v>
      </c>
      <c r="I102" s="68">
        <v>1.833382239920487E-5</v>
      </c>
      <c r="J102" s="68">
        <v>0</v>
      </c>
      <c r="K102" s="68">
        <v>6.4497039717674421E-4</v>
      </c>
      <c r="L102" s="68">
        <v>0</v>
      </c>
      <c r="M102" s="68">
        <v>0</v>
      </c>
      <c r="N102" s="68">
        <v>0</v>
      </c>
      <c r="O102" s="68">
        <v>2.6074865297185702E-3</v>
      </c>
      <c r="P102" s="68">
        <v>0</v>
      </c>
      <c r="Q102" s="68">
        <v>3.2524569268953139E-3</v>
      </c>
      <c r="R102" s="68">
        <v>0</v>
      </c>
      <c r="S102" s="68">
        <v>1.2514078887446407E-6</v>
      </c>
      <c r="T102" s="68">
        <v>3.9640510270441146E-2</v>
      </c>
      <c r="U102" s="68">
        <v>4.4918808647529465E-2</v>
      </c>
      <c r="V102" s="68">
        <v>8.4560570325859355E-2</v>
      </c>
      <c r="W102" s="68">
        <v>8.9473059997180082E-2</v>
      </c>
      <c r="X102" s="68">
        <v>-0.29233865768359529</v>
      </c>
    </row>
    <row r="103" spans="1:24" ht="15" thickBot="1" x14ac:dyDescent="0.4">
      <c r="B103" s="39" t="s">
        <v>67</v>
      </c>
      <c r="C103" s="40" t="s">
        <v>29</v>
      </c>
      <c r="D103" s="66">
        <v>0.26094176850028816</v>
      </c>
      <c r="E103" s="66">
        <v>4.2645367004642072E-6</v>
      </c>
      <c r="F103" s="66">
        <v>8.214831983533842E-4</v>
      </c>
      <c r="G103" s="66">
        <v>0.26176751623534217</v>
      </c>
      <c r="H103" s="66">
        <v>3.907131474580635E-6</v>
      </c>
      <c r="I103" s="66">
        <v>1.0786353036454458E-4</v>
      </c>
      <c r="J103" s="66">
        <v>0</v>
      </c>
      <c r="K103" s="66">
        <v>0.14946189757249845</v>
      </c>
      <c r="L103" s="66">
        <v>0</v>
      </c>
      <c r="M103" s="66">
        <v>0</v>
      </c>
      <c r="N103" s="66">
        <v>0</v>
      </c>
      <c r="O103" s="66">
        <v>2.4899348759008028E-2</v>
      </c>
      <c r="P103" s="66">
        <v>0</v>
      </c>
      <c r="Q103" s="66">
        <v>0.17436124633150646</v>
      </c>
      <c r="R103" s="66">
        <v>0</v>
      </c>
      <c r="S103" s="66">
        <v>7.2351108773241595E-6</v>
      </c>
      <c r="T103" s="66">
        <v>0</v>
      </c>
      <c r="U103" s="66">
        <v>8.8642285019889782E-3</v>
      </c>
      <c r="V103" s="66">
        <v>8.8714636128663024E-3</v>
      </c>
      <c r="W103" s="66">
        <v>0.44511199684155389</v>
      </c>
      <c r="X103" s="66">
        <v>-7.9109865465854627E-5</v>
      </c>
    </row>
    <row r="104" spans="1:24" ht="15" thickBot="1" x14ac:dyDescent="0.4">
      <c r="B104" s="39" t="s">
        <v>68</v>
      </c>
      <c r="C104" s="40" t="s">
        <v>29</v>
      </c>
      <c r="D104" s="68">
        <v>4.1486088029047283E-2</v>
      </c>
      <c r="E104" s="68">
        <v>9.4603606469330744E-5</v>
      </c>
      <c r="F104" s="68">
        <v>6.2482511988558639E-3</v>
      </c>
      <c r="G104" s="68">
        <v>4.782894283437248E-2</v>
      </c>
      <c r="H104" s="68">
        <v>8.6675002329075307E-5</v>
      </c>
      <c r="I104" s="68">
        <v>7.7285435229125922E-4</v>
      </c>
      <c r="J104" s="68">
        <v>0</v>
      </c>
      <c r="K104" s="68">
        <v>4.0973185463561969E-2</v>
      </c>
      <c r="L104" s="68">
        <v>0</v>
      </c>
      <c r="M104" s="68">
        <v>0</v>
      </c>
      <c r="N104" s="68">
        <v>0</v>
      </c>
      <c r="O104" s="68">
        <v>0.11453863152767493</v>
      </c>
      <c r="P104" s="68">
        <v>0</v>
      </c>
      <c r="Q104" s="68">
        <v>0.1555118169912369</v>
      </c>
      <c r="R104" s="68">
        <v>0</v>
      </c>
      <c r="S104" s="68">
        <v>1.6145832470923361E-4</v>
      </c>
      <c r="T104" s="68">
        <v>0</v>
      </c>
      <c r="U104" s="68">
        <v>1.1669445336307521E-3</v>
      </c>
      <c r="V104" s="68">
        <v>1.3284028583399857E-3</v>
      </c>
      <c r="W104" s="68">
        <v>0.20552869203856969</v>
      </c>
      <c r="X104" s="68">
        <v>-1.6861857387314399E-3</v>
      </c>
    </row>
    <row r="105" spans="1:24" ht="15" thickBot="1" x14ac:dyDescent="0.4">
      <c r="B105" s="39" t="s">
        <v>69</v>
      </c>
      <c r="C105" s="40" t="s">
        <v>29</v>
      </c>
      <c r="D105" s="66">
        <v>2.8737101408161165E-5</v>
      </c>
      <c r="E105" s="66">
        <v>7.4948657967097477E-8</v>
      </c>
      <c r="F105" s="66">
        <v>3.2024786218070352E-7</v>
      </c>
      <c r="G105" s="66">
        <v>2.9132297928308954E-5</v>
      </c>
      <c r="H105" s="66">
        <v>6.8667309273935734E-8</v>
      </c>
      <c r="I105" s="66">
        <v>1.7678527795768973E-7</v>
      </c>
      <c r="J105" s="66">
        <v>0</v>
      </c>
      <c r="K105" s="66">
        <v>3.1014852990224716E-5</v>
      </c>
      <c r="L105" s="66">
        <v>0</v>
      </c>
      <c r="M105" s="66">
        <v>0</v>
      </c>
      <c r="N105" s="66">
        <v>0</v>
      </c>
      <c r="O105" s="66">
        <v>2.7269044093843651E-5</v>
      </c>
      <c r="P105" s="66">
        <v>0</v>
      </c>
      <c r="Q105" s="66">
        <v>5.8283897084068363E-5</v>
      </c>
      <c r="R105" s="66">
        <v>0</v>
      </c>
      <c r="S105" s="66">
        <v>1.2772936791094958E-7</v>
      </c>
      <c r="T105" s="66">
        <v>0</v>
      </c>
      <c r="U105" s="66">
        <v>4.7852557878197985E-7</v>
      </c>
      <c r="V105" s="66">
        <v>6.0625494669292935E-7</v>
      </c>
      <c r="W105" s="66">
        <v>8.8267902546301883E-5</v>
      </c>
      <c r="X105" s="66">
        <v>-7.9621903875163546E-7</v>
      </c>
    </row>
    <row r="106" spans="1:24" ht="15" thickBot="1" x14ac:dyDescent="0.4">
      <c r="B106" s="39" t="s">
        <v>70</v>
      </c>
      <c r="C106" s="40" t="s">
        <v>29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</row>
    <row r="107" spans="1:24" ht="15" thickBot="1" x14ac:dyDescent="0.4">
      <c r="B107" s="39" t="s">
        <v>151</v>
      </c>
      <c r="C107" s="40" t="s">
        <v>29</v>
      </c>
      <c r="D107" s="66">
        <v>6.3861413367023408E-6</v>
      </c>
      <c r="E107" s="66">
        <v>0</v>
      </c>
      <c r="F107" s="66">
        <v>5.0199447731755428E-3</v>
      </c>
      <c r="G107" s="66">
        <v>5.0263309145122444E-3</v>
      </c>
      <c r="H107" s="66">
        <v>0</v>
      </c>
      <c r="I107" s="66">
        <v>2.1017948717948717E-3</v>
      </c>
      <c r="J107" s="66">
        <v>0</v>
      </c>
      <c r="K107" s="66">
        <v>3.8263343781365562E-6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3.8263343781365562E-6</v>
      </c>
      <c r="R107" s="66">
        <v>0</v>
      </c>
      <c r="S107" s="66">
        <v>0</v>
      </c>
      <c r="T107" s="66">
        <v>3.696252465483235E-3</v>
      </c>
      <c r="U107" s="66">
        <v>0</v>
      </c>
      <c r="V107" s="66">
        <v>3.696252465483235E-3</v>
      </c>
      <c r="W107" s="66">
        <v>1.0828204586168488E-2</v>
      </c>
      <c r="X107" s="66">
        <v>0</v>
      </c>
    </row>
    <row r="108" spans="1:24" ht="15" thickBot="1" x14ac:dyDescent="0.4">
      <c r="B108" s="39" t="s">
        <v>152</v>
      </c>
      <c r="C108" s="40" t="s">
        <v>29</v>
      </c>
      <c r="D108" s="68">
        <v>0</v>
      </c>
      <c r="E108" s="68">
        <v>0</v>
      </c>
      <c r="F108" s="68">
        <v>0</v>
      </c>
      <c r="G108" s="68">
        <v>0</v>
      </c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</row>
    <row r="109" spans="1:24" ht="15" thickBot="1" x14ac:dyDescent="0.4">
      <c r="B109" s="39" t="s">
        <v>71</v>
      </c>
      <c r="C109" s="40" t="s">
        <v>37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66">
        <v>0</v>
      </c>
      <c r="V109" s="66">
        <v>0</v>
      </c>
      <c r="W109" s="66">
        <v>0</v>
      </c>
      <c r="X109" s="66">
        <v>0</v>
      </c>
    </row>
    <row r="110" spans="1:24" ht="15" thickBot="1" x14ac:dyDescent="0.4">
      <c r="B110" s="39"/>
      <c r="C110" s="40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ht="15" thickBot="1" x14ac:dyDescent="0.4">
      <c r="B111" s="39" t="s">
        <v>154</v>
      </c>
      <c r="C111" s="40" t="s">
        <v>29</v>
      </c>
      <c r="D111" s="66">
        <v>4.329004329004329E-5</v>
      </c>
      <c r="E111" s="66">
        <v>0</v>
      </c>
      <c r="F111" s="66">
        <v>0</v>
      </c>
      <c r="G111" s="66">
        <v>4.329004329004329E-5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0</v>
      </c>
      <c r="V111" s="66">
        <v>0</v>
      </c>
      <c r="W111" s="66">
        <v>4.329004329004329E-5</v>
      </c>
      <c r="X111" s="66">
        <v>0</v>
      </c>
    </row>
    <row r="112" spans="1:24" ht="15" thickBot="1" x14ac:dyDescent="0.4">
      <c r="B112" s="39" t="s">
        <v>155</v>
      </c>
      <c r="C112" s="40" t="s">
        <v>29</v>
      </c>
      <c r="D112" s="68">
        <v>1.0822510822510823E-3</v>
      </c>
      <c r="E112" s="68">
        <v>0</v>
      </c>
      <c r="F112" s="68">
        <v>0</v>
      </c>
      <c r="G112" s="68">
        <v>1.0822510822510823E-3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1.0822510822510823E-3</v>
      </c>
      <c r="X112" s="68">
        <v>0</v>
      </c>
    </row>
    <row r="113" spans="4:32" x14ac:dyDescent="0.3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</row>
    <row r="114" spans="4:32" x14ac:dyDescent="0.3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</row>
    <row r="115" spans="4:32" x14ac:dyDescent="0.3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</row>
    <row r="116" spans="4:32" x14ac:dyDescent="0.3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</row>
    <row r="117" spans="4:32" x14ac:dyDescent="0.3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</row>
    <row r="118" spans="4:32" x14ac:dyDescent="0.3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</row>
    <row r="119" spans="4:32" x14ac:dyDescent="0.3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</row>
    <row r="120" spans="4:32" x14ac:dyDescent="0.3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</row>
    <row r="121" spans="4:32" x14ac:dyDescent="0.3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</row>
    <row r="122" spans="4:32" x14ac:dyDescent="0.3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</row>
    <row r="123" spans="4:32" x14ac:dyDescent="0.3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</row>
    <row r="124" spans="4:32" x14ac:dyDescent="0.3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</row>
    <row r="125" spans="4:32" x14ac:dyDescent="0.3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</row>
    <row r="126" spans="4:32" x14ac:dyDescent="0.3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</row>
    <row r="127" spans="4:32" x14ac:dyDescent="0.3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</row>
    <row r="128" spans="4:32" x14ac:dyDescent="0.3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</row>
    <row r="129" spans="4:32" x14ac:dyDescent="0.3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</row>
    <row r="130" spans="4:32" x14ac:dyDescent="0.3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</row>
    <row r="131" spans="4:32" x14ac:dyDescent="0.3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</row>
    <row r="132" spans="4:32" x14ac:dyDescent="0.3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</row>
    <row r="133" spans="4:32" x14ac:dyDescent="0.3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</row>
    <row r="134" spans="4:32" x14ac:dyDescent="0.3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</row>
    <row r="135" spans="4:32" x14ac:dyDescent="0.3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</row>
    <row r="136" spans="4:32" x14ac:dyDescent="0.3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</row>
    <row r="137" spans="4:32" x14ac:dyDescent="0.3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</row>
    <row r="138" spans="4:32" x14ac:dyDescent="0.3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</row>
    <row r="139" spans="4:32" x14ac:dyDescent="0.3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</row>
    <row r="140" spans="4:32" x14ac:dyDescent="0.3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</row>
    <row r="141" spans="4:32" x14ac:dyDescent="0.3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</row>
    <row r="142" spans="4:32" x14ac:dyDescent="0.3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</row>
    <row r="143" spans="4:32" x14ac:dyDescent="0.3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</row>
    <row r="144" spans="4:32" x14ac:dyDescent="0.3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</row>
    <row r="145" spans="4:32" x14ac:dyDescent="0.3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</row>
    <row r="146" spans="4:32" x14ac:dyDescent="0.3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</row>
    <row r="147" spans="4:32" x14ac:dyDescent="0.3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</row>
    <row r="148" spans="4:32" x14ac:dyDescent="0.3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</row>
    <row r="149" spans="4:32" x14ac:dyDescent="0.3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</row>
    <row r="150" spans="4:32" x14ac:dyDescent="0.3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</row>
    <row r="151" spans="4:32" x14ac:dyDescent="0.35">
      <c r="D151" s="72"/>
    </row>
    <row r="152" spans="4:32" x14ac:dyDescent="0.35">
      <c r="D152" s="72"/>
    </row>
    <row r="153" spans="4:32" x14ac:dyDescent="0.35">
      <c r="D153" s="72"/>
    </row>
    <row r="154" spans="4:32" x14ac:dyDescent="0.35">
      <c r="D154" s="72"/>
    </row>
    <row r="155" spans="4:32" x14ac:dyDescent="0.35">
      <c r="D155" s="72"/>
    </row>
    <row r="156" spans="4:32" x14ac:dyDescent="0.35">
      <c r="D156" s="72"/>
    </row>
    <row r="157" spans="4:32" x14ac:dyDescent="0.35">
      <c r="D157" s="72"/>
    </row>
    <row r="158" spans="4:32" x14ac:dyDescent="0.35">
      <c r="D158" s="72"/>
    </row>
    <row r="159" spans="4:32" x14ac:dyDescent="0.35">
      <c r="D159" s="72"/>
    </row>
    <row r="160" spans="4:32" x14ac:dyDescent="0.35">
      <c r="D160" s="72"/>
    </row>
    <row r="161" spans="4:4" x14ac:dyDescent="0.35">
      <c r="D161" s="72"/>
    </row>
    <row r="162" spans="4:4" x14ac:dyDescent="0.35">
      <c r="D162" s="72"/>
    </row>
    <row r="163" spans="4:4" x14ac:dyDescent="0.35">
      <c r="D163" s="72"/>
    </row>
    <row r="164" spans="4:4" x14ac:dyDescent="0.35">
      <c r="D164" s="72"/>
    </row>
  </sheetData>
  <mergeCells count="8">
    <mergeCell ref="J29:Q29"/>
    <mergeCell ref="R29:V29"/>
    <mergeCell ref="C15:D15"/>
    <mergeCell ref="E15:F15"/>
    <mergeCell ref="C16:D16"/>
    <mergeCell ref="E16:F16"/>
    <mergeCell ref="E20:F20"/>
    <mergeCell ref="D29:G29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List Box 1">
              <controlPr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9079-A2B0-4CF3-8226-B5CDC7578F94}">
  <dimension ref="A1:AT166"/>
  <sheetViews>
    <sheetView showGridLines="0" tabSelected="1" topLeftCell="A24" zoomScale="90" zoomScaleNormal="90" workbookViewId="0">
      <selection activeCell="I27" sqref="I27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21" width="14.81640625" customWidth="1"/>
    <col min="22" max="22" width="8.54296875" bestFit="1" customWidth="1"/>
    <col min="23" max="23" width="20.26953125" customWidth="1"/>
    <col min="24" max="24" width="13" customWidth="1"/>
    <col min="25" max="25" width="24.1796875" customWidth="1"/>
    <col min="26" max="26" width="10.54296875" customWidth="1"/>
    <col min="27" max="27" width="22.81640625" bestFit="1" customWidth="1"/>
    <col min="28" max="28" width="13.81640625" customWidth="1"/>
    <col min="29" max="29" width="8.54296875" customWidth="1"/>
    <col min="30" max="30" width="15" customWidth="1"/>
    <col min="31" max="31" width="13.81640625" customWidth="1"/>
    <col min="32" max="32" width="11.453125" customWidth="1"/>
    <col min="33" max="33" width="13.1796875" bestFit="1" customWidth="1"/>
    <col min="34" max="35" width="11.453125" customWidth="1"/>
    <col min="36" max="41" width="10.81640625" customWidth="1"/>
  </cols>
  <sheetData>
    <row r="1" spans="1:46" ht="26" x14ac:dyDescent="0.6">
      <c r="A1" s="32" t="str">
        <f>Sommaire!A10</f>
        <v>TOURELLE REVOLUT TBP PLUS</v>
      </c>
      <c r="Y1" s="102"/>
      <c r="Z1" s="102"/>
      <c r="AA1" s="102"/>
      <c r="AB1" s="102"/>
      <c r="AC1" s="102"/>
      <c r="AD1" s="102"/>
      <c r="AE1" s="102"/>
      <c r="AF1" s="106" t="s">
        <v>64</v>
      </c>
      <c r="AG1" s="106"/>
      <c r="AH1" s="106"/>
      <c r="AI1" s="106" t="s">
        <v>65</v>
      </c>
      <c r="AJ1" s="106"/>
      <c r="AK1" s="106"/>
      <c r="AL1" s="106" t="s">
        <v>36</v>
      </c>
      <c r="AM1" s="106"/>
      <c r="AN1" s="106"/>
      <c r="AO1" s="110" t="s">
        <v>159</v>
      </c>
      <c r="AP1" s="106"/>
      <c r="AQ1" s="106"/>
      <c r="AR1" s="106" t="s">
        <v>66</v>
      </c>
      <c r="AS1" s="106"/>
      <c r="AT1" s="106"/>
    </row>
    <row r="2" spans="1:46" ht="26" x14ac:dyDescent="0.6">
      <c r="A2" s="27" t="str">
        <f>Sommaire!A11</f>
        <v>Tourelle d’extraction C4</v>
      </c>
      <c r="Y2" s="106" t="s">
        <v>45</v>
      </c>
      <c r="Z2" s="102"/>
      <c r="AA2" s="106" t="s">
        <v>45</v>
      </c>
      <c r="AB2" s="102"/>
      <c r="AC2" s="102"/>
      <c r="AD2" s="102"/>
      <c r="AE2" s="102"/>
      <c r="AF2" s="109" t="s">
        <v>164</v>
      </c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</row>
    <row r="3" spans="1:46" x14ac:dyDescent="0.35">
      <c r="A3" s="51" t="s">
        <v>16</v>
      </c>
      <c r="Y3" s="106">
        <v>2</v>
      </c>
      <c r="Z3" s="102"/>
      <c r="AA3" s="106">
        <v>1</v>
      </c>
      <c r="AB3" s="102" t="s">
        <v>41</v>
      </c>
      <c r="AC3" s="102" t="s">
        <v>42</v>
      </c>
      <c r="AD3" s="102" t="s">
        <v>43</v>
      </c>
      <c r="AE3" s="102"/>
      <c r="AF3" s="106" t="s">
        <v>34</v>
      </c>
      <c r="AG3" s="106" t="s">
        <v>35</v>
      </c>
      <c r="AH3" s="106" t="s">
        <v>32</v>
      </c>
      <c r="AI3" s="106" t="s">
        <v>34</v>
      </c>
      <c r="AJ3" s="106" t="s">
        <v>35</v>
      </c>
      <c r="AK3" s="106" t="s">
        <v>32</v>
      </c>
      <c r="AL3" s="106" t="s">
        <v>34</v>
      </c>
      <c r="AM3" s="106" t="s">
        <v>35</v>
      </c>
      <c r="AN3" s="106" t="s">
        <v>32</v>
      </c>
      <c r="AO3" s="106" t="s">
        <v>34</v>
      </c>
      <c r="AP3" s="106" t="s">
        <v>35</v>
      </c>
      <c r="AQ3" s="106" t="s">
        <v>32</v>
      </c>
      <c r="AR3" s="106" t="s">
        <v>34</v>
      </c>
      <c r="AS3" s="106" t="s">
        <v>35</v>
      </c>
      <c r="AT3" s="106" t="s">
        <v>32</v>
      </c>
    </row>
    <row r="4" spans="1:46" x14ac:dyDescent="0.35">
      <c r="Y4" s="108" t="s">
        <v>33</v>
      </c>
      <c r="Z4" s="102"/>
      <c r="AA4" s="102" t="s">
        <v>173</v>
      </c>
      <c r="AB4" s="103">
        <v>13.35</v>
      </c>
      <c r="AC4" s="103">
        <v>1.17</v>
      </c>
      <c r="AD4" s="103">
        <f>AB4+AC4</f>
        <v>14.52</v>
      </c>
      <c r="AE4" s="102"/>
      <c r="AF4" s="101">
        <v>1</v>
      </c>
      <c r="AG4" s="101">
        <v>1</v>
      </c>
      <c r="AH4" s="101">
        <v>1</v>
      </c>
      <c r="AI4" s="101">
        <v>1</v>
      </c>
      <c r="AJ4" s="101">
        <v>1</v>
      </c>
      <c r="AK4" s="101">
        <v>1</v>
      </c>
      <c r="AL4" s="101">
        <v>2.12</v>
      </c>
      <c r="AM4" s="101">
        <v>1</v>
      </c>
      <c r="AN4" s="101">
        <v>1.46</v>
      </c>
      <c r="AO4" s="101">
        <v>1</v>
      </c>
      <c r="AP4" s="101">
        <v>1</v>
      </c>
      <c r="AQ4" s="101">
        <v>1</v>
      </c>
      <c r="AR4" s="101">
        <v>1</v>
      </c>
      <c r="AS4" s="101">
        <v>1</v>
      </c>
      <c r="AT4" s="101">
        <v>1</v>
      </c>
    </row>
    <row r="5" spans="1:46" x14ac:dyDescent="0.35">
      <c r="B5" s="30" t="s">
        <v>39</v>
      </c>
      <c r="C5" s="10"/>
      <c r="D5" s="10"/>
      <c r="E5" s="31"/>
      <c r="F5" s="31"/>
      <c r="G5" s="31"/>
      <c r="H5" s="31"/>
      <c r="Y5" s="108" t="s">
        <v>31</v>
      </c>
      <c r="Z5" s="102"/>
      <c r="AA5" s="102"/>
      <c r="AB5" s="103"/>
      <c r="AC5" s="103"/>
      <c r="AD5" s="103"/>
      <c r="AE5" s="102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</row>
    <row r="6" spans="1:46" x14ac:dyDescent="0.35">
      <c r="B6" s="30"/>
      <c r="C6" s="10"/>
      <c r="D6" s="10"/>
      <c r="E6" s="31"/>
      <c r="F6" s="31"/>
      <c r="G6" s="31"/>
      <c r="H6" s="31"/>
      <c r="Y6" s="108" t="s">
        <v>32</v>
      </c>
      <c r="Z6" s="107"/>
      <c r="AA6" s="102"/>
      <c r="AB6" s="103"/>
      <c r="AC6" s="103"/>
      <c r="AD6" s="103"/>
      <c r="AE6" s="107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</row>
    <row r="7" spans="1:46" x14ac:dyDescent="0.35">
      <c r="B7" s="30"/>
      <c r="C7" s="10"/>
      <c r="D7" s="10"/>
      <c r="E7" s="31"/>
      <c r="F7" s="31"/>
      <c r="G7" s="31"/>
      <c r="H7" s="31"/>
      <c r="Y7" s="102"/>
      <c r="Z7" s="107"/>
      <c r="AA7" s="102"/>
      <c r="AB7" s="103"/>
      <c r="AC7" s="103"/>
      <c r="AD7" s="103"/>
      <c r="AE7" s="107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pans="1:46" x14ac:dyDescent="0.35">
      <c r="B8" s="30"/>
      <c r="C8" s="10"/>
      <c r="D8" s="10"/>
      <c r="E8" s="31"/>
      <c r="F8" s="31"/>
      <c r="G8" s="31"/>
      <c r="H8" s="31"/>
      <c r="Y8" s="106" t="s">
        <v>44</v>
      </c>
      <c r="Z8" s="107"/>
      <c r="AA8" s="102"/>
      <c r="AB8" s="103"/>
      <c r="AC8" s="103"/>
      <c r="AD8" s="103"/>
      <c r="AE8" s="107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pans="1:46" x14ac:dyDescent="0.35">
      <c r="B9" s="30"/>
      <c r="C9" s="10"/>
      <c r="D9" s="10"/>
      <c r="E9" s="31"/>
      <c r="F9" s="31"/>
      <c r="G9" s="31"/>
      <c r="H9" s="31"/>
      <c r="I9" s="9"/>
      <c r="J9" s="9"/>
      <c r="K9" s="9"/>
      <c r="Y9" s="106">
        <f>Y3*100+AA3</f>
        <v>201</v>
      </c>
      <c r="Z9" s="102"/>
      <c r="AA9" s="102"/>
      <c r="AB9" s="103"/>
      <c r="AC9" s="103"/>
      <c r="AD9" s="103"/>
      <c r="AE9" s="102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</row>
    <row r="10" spans="1:46" x14ac:dyDescent="0.35">
      <c r="B10" s="30"/>
      <c r="C10" s="10"/>
      <c r="D10" s="10"/>
      <c r="E10" s="31"/>
      <c r="F10" s="31"/>
      <c r="G10" s="31"/>
      <c r="H10" s="31"/>
      <c r="I10" s="9"/>
      <c r="J10" s="9"/>
      <c r="K10" s="9"/>
      <c r="Q10" s="102"/>
      <c r="R10" s="102"/>
      <c r="S10" s="102"/>
      <c r="T10" s="103"/>
      <c r="U10" s="103"/>
      <c r="V10" s="103"/>
      <c r="W10" s="102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46" x14ac:dyDescent="0.35">
      <c r="B11" s="30"/>
      <c r="C11" s="10"/>
      <c r="D11" s="10"/>
      <c r="E11" s="31"/>
      <c r="F11" s="31"/>
      <c r="G11" s="31"/>
      <c r="H11" s="31"/>
      <c r="I11" s="9"/>
      <c r="J11" s="9"/>
      <c r="K11" s="9"/>
      <c r="Q11" s="102"/>
      <c r="R11" s="102"/>
      <c r="S11" s="102"/>
      <c r="T11" s="103"/>
      <c r="U11" s="103"/>
      <c r="V11" s="103"/>
      <c r="W11" s="102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</row>
    <row r="12" spans="1:46" x14ac:dyDescent="0.35">
      <c r="B12" s="30"/>
      <c r="C12" s="10"/>
      <c r="D12" s="10"/>
      <c r="E12" s="31"/>
      <c r="F12" s="31"/>
      <c r="G12" s="31"/>
      <c r="H12" s="31"/>
      <c r="I12" s="9"/>
      <c r="J12" s="9"/>
      <c r="K12" s="9"/>
      <c r="Q12" s="102"/>
      <c r="R12" s="102"/>
      <c r="S12" s="102"/>
      <c r="T12" s="103"/>
      <c r="U12" s="103"/>
      <c r="V12" s="103"/>
      <c r="W12" s="102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</row>
    <row r="13" spans="1:46" x14ac:dyDescent="0.35">
      <c r="B13" s="30"/>
      <c r="C13" s="10"/>
      <c r="D13" s="10"/>
      <c r="E13" s="31"/>
      <c r="F13" s="31"/>
      <c r="G13" s="31"/>
      <c r="H13" s="31"/>
      <c r="I13" s="9"/>
      <c r="J13" s="9"/>
      <c r="K13" s="9"/>
      <c r="Q13" s="102"/>
      <c r="R13" s="102"/>
      <c r="S13" s="105"/>
      <c r="T13" s="104"/>
      <c r="U13" s="104"/>
      <c r="V13" s="103"/>
      <c r="W13" s="102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46" ht="15" thickBot="1" x14ac:dyDescent="0.4">
      <c r="B14" s="30"/>
      <c r="C14" s="10"/>
      <c r="D14" s="10"/>
      <c r="E14" s="41" t="s">
        <v>23</v>
      </c>
      <c r="F14" s="31"/>
      <c r="G14" s="31"/>
      <c r="H14" s="31"/>
      <c r="I14" s="9"/>
      <c r="J14" s="9"/>
      <c r="K14" s="9"/>
      <c r="Q14" s="102"/>
      <c r="R14" s="102"/>
      <c r="S14" s="102"/>
      <c r="T14" s="103"/>
      <c r="U14" s="103"/>
      <c r="V14" s="103"/>
      <c r="W14" s="102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46" ht="15" thickBot="1" x14ac:dyDescent="0.4">
      <c r="B15" s="15" t="s">
        <v>30</v>
      </c>
      <c r="C15" s="121" t="str">
        <f>IF($AA$3=1,AA4,IF($AA$3=2,AA5,IF($AA$3=3,AA6,IF($AA$3=4,AA7,IF($AA$3=5,AA8,IF($AA$3=6,AA9,IF($AA$3=7,S10,IF($AA$3=8,S12,IF($AA$3=9,S13,S14)))))))))</f>
        <v>TBP PLUS 1300</v>
      </c>
      <c r="D15" s="122"/>
      <c r="E15" s="123" t="s">
        <v>173</v>
      </c>
      <c r="F15" s="124"/>
      <c r="G15" s="31"/>
      <c r="H15" s="31"/>
      <c r="I15" s="29"/>
      <c r="J15" s="29"/>
      <c r="K15" s="29"/>
    </row>
    <row r="16" spans="1:46" ht="15" thickBot="1" x14ac:dyDescent="0.4">
      <c r="B16" s="16" t="s">
        <v>10</v>
      </c>
      <c r="C16" s="125" t="str">
        <f>IF($Y$3=1,Y4,IF($Y$3=2,Y5,IF($Y$3=3,Y6)))</f>
        <v>Collectif Hygroréglable</v>
      </c>
      <c r="D16" s="126"/>
      <c r="E16" s="127" t="s">
        <v>31</v>
      </c>
      <c r="F16" s="128"/>
      <c r="G16" s="31"/>
      <c r="H16" s="31"/>
      <c r="I16" s="29"/>
      <c r="J16" s="29"/>
      <c r="K16" s="29"/>
      <c r="T16" s="7"/>
      <c r="U16" s="7"/>
      <c r="V16" s="7"/>
      <c r="X16" s="71"/>
      <c r="Y16" s="71"/>
      <c r="Z16" s="71"/>
    </row>
    <row r="17" spans="1:38" ht="15" thickBot="1" x14ac:dyDescent="0.4">
      <c r="B17" s="15" t="s">
        <v>28</v>
      </c>
      <c r="C17" s="43">
        <f>IF($AA$3=1,AB4,IF($AA$3=2,AB5,IF($AA$3=3,AB6,IF($AA$3=4,AB7,IF($AA$3=5,AB8,IF($AA$3=6,AB9,IF($AA$3=7,T10,IF($AA$3=8,T12,IF($AA$3=9,T13,T14)))))))))</f>
        <v>13.35</v>
      </c>
      <c r="D17" s="44" t="s">
        <v>29</v>
      </c>
      <c r="E17" s="47">
        <v>13.4</v>
      </c>
      <c r="F17" s="48" t="s">
        <v>29</v>
      </c>
      <c r="G17" s="31"/>
      <c r="H17" s="31"/>
      <c r="I17" s="29"/>
      <c r="J17" s="29"/>
      <c r="K17" s="29"/>
      <c r="T17" s="7"/>
      <c r="U17" s="7"/>
      <c r="V17" s="7"/>
      <c r="X17" s="71"/>
      <c r="Y17" s="71"/>
      <c r="Z17" s="71"/>
    </row>
    <row r="18" spans="1:38" ht="15" thickBot="1" x14ac:dyDescent="0.4">
      <c r="B18" s="16" t="s">
        <v>17</v>
      </c>
      <c r="C18" s="45">
        <f>IF($AA$3=1,AC4,IF($AA$3=2,AC5,IF($AA$3=3,AC6,IF($AA$3=4,AC7,IF($AA$3=5,AC8,IF($AA$3=6,AC9,IF($AA$3=7,U10,IF($AA$3=8,U12,IF($AA$3=9,U13,U14)))))))))</f>
        <v>1.17</v>
      </c>
      <c r="D18" s="46" t="s">
        <v>29</v>
      </c>
      <c r="E18" s="49">
        <v>1.2</v>
      </c>
      <c r="F18" s="50" t="s">
        <v>29</v>
      </c>
      <c r="G18" s="31"/>
      <c r="H18" s="31"/>
      <c r="I18" s="29"/>
      <c r="J18" s="29"/>
      <c r="K18" s="29"/>
      <c r="T18" s="7"/>
      <c r="U18" s="7"/>
      <c r="V18" s="7"/>
      <c r="X18" s="71"/>
      <c r="Y18" s="71"/>
      <c r="Z18" s="71"/>
    </row>
    <row r="19" spans="1:38" ht="15" thickBot="1" x14ac:dyDescent="0.4">
      <c r="B19" s="15" t="s">
        <v>18</v>
      </c>
      <c r="C19" s="43">
        <f>IF($AA$3=1,AD4,IF($AA$3=2,AD5,IF($AA$3=3,AD6,IF($AA$3=4,AD7,IF($AA$3=5,AD8,IF($AA$3=6,AD9,IF($AA$3=7,V10,IF($AA$3=8,V12,IF($AA$3=9,V13,V14)))))))))</f>
        <v>14.52</v>
      </c>
      <c r="D19" s="44" t="s">
        <v>29</v>
      </c>
      <c r="E19" s="47">
        <v>14.5</v>
      </c>
      <c r="F19" s="48" t="s">
        <v>29</v>
      </c>
      <c r="G19" s="31"/>
      <c r="H19" s="31"/>
      <c r="I19" s="29"/>
      <c r="J19" s="29"/>
      <c r="K19" s="29"/>
      <c r="T19" s="7"/>
      <c r="U19" s="7"/>
      <c r="V19" s="7"/>
      <c r="X19" s="71"/>
      <c r="Y19" s="71"/>
      <c r="Z19" s="71"/>
    </row>
    <row r="20" spans="1:38" s="6" customFormat="1" ht="15.75" customHeight="1" x14ac:dyDescent="0.35">
      <c r="A20"/>
      <c r="B20" s="33"/>
      <c r="C20" s="33"/>
      <c r="D20" s="33"/>
      <c r="E20" s="33"/>
      <c r="F20" s="33"/>
      <c r="G20" s="31"/>
      <c r="H20" s="31"/>
      <c r="I20" s="28"/>
      <c r="J20" s="28"/>
      <c r="K20" s="100"/>
      <c r="L20" s="5"/>
      <c r="M20" s="5"/>
      <c r="N20" s="5"/>
      <c r="O20" s="5"/>
      <c r="P20" s="5"/>
    </row>
    <row r="21" spans="1:38" s="6" customFormat="1" ht="15.75" customHeight="1" x14ac:dyDescent="0.35">
      <c r="A21"/>
      <c r="B21" s="33"/>
      <c r="C21" s="33"/>
      <c r="D21" s="33"/>
      <c r="E21" s="33"/>
      <c r="F21" s="33"/>
      <c r="G21" s="31"/>
      <c r="H21" s="31"/>
      <c r="I21" s="28"/>
      <c r="J21" s="28"/>
      <c r="K21" s="100"/>
      <c r="L21" s="5"/>
      <c r="M21" s="5"/>
      <c r="N21" s="5"/>
      <c r="O21" s="5"/>
      <c r="P21" s="5"/>
    </row>
    <row r="22" spans="1:38" x14ac:dyDescent="0.35">
      <c r="K22" s="99"/>
    </row>
    <row r="23" spans="1:38" ht="29.5" thickBot="1" x14ac:dyDescent="0.4">
      <c r="B23" s="12"/>
      <c r="C23" s="13" t="s">
        <v>19</v>
      </c>
      <c r="D23" s="13" t="s">
        <v>20</v>
      </c>
      <c r="E23" s="13" t="s">
        <v>21</v>
      </c>
      <c r="F23" s="13" t="s">
        <v>27</v>
      </c>
      <c r="G23" s="13" t="s">
        <v>72</v>
      </c>
      <c r="H23" s="14" t="s">
        <v>22</v>
      </c>
    </row>
    <row r="24" spans="1:38" ht="15" thickBot="1" x14ac:dyDescent="0.4">
      <c r="B24" s="15" t="s">
        <v>23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8">
        <v>1</v>
      </c>
    </row>
    <row r="25" spans="1:38" x14ac:dyDescent="0.35">
      <c r="B25" s="16" t="s">
        <v>24</v>
      </c>
      <c r="C25" s="19">
        <f>(IF($Y$9=101,$AF$4,IF($Y$9=102,$AF$5,IF($Y$9=103,$AF$6,IF($Y$9=104,$AF$7,IF($Y$9=105,$AF$8,IF($Y$9=106,$AF$9,IF($Y$9=107,$X$10,IF($Y$9=108,$X$12,IF($Y$9=109,$X$13,IF($Y$9=110,$X$14,IF($Y$9=201,$AG$4,IF($Y$9=202,$AG$5,IF($Y$9=203,$AG$6,IF($Y$9=204,$AG$7,IF($Y$9=205,$AG$8,IF($Y$9=206,$AG$9,IF($Y$9=207,$Y$10,IF($Y$9=208,$Y$12,IF($Y$9=209,$Y$13,IF($Y$9=210,$Y$14,IF($Y$9=301,$AH$4,IF($Y$9=302,$AH$5,IF($Y$9=303,$AH$6,IF($Y$9=304,$AH$7,IF($Y$9=305,$AH$8,IF($Y$9=306,$AH$9,IF($Y$9=307,$Z$10,IF($Y$9=308,$Z$12,IF($Y$9=309,$Z$13,$Z$14))))))))))))))))))))))))))))))</f>
        <v>1</v>
      </c>
      <c r="D25" s="19">
        <f>(IF($Y$9=101,$AF$4,IF($Y$9=102,$AF$5,IF($Y$9=103,$AF$6,IF($Y$9=104,$AF$7,IF($Y$9=105,$AF$8,IF($Y$9=106,$AF$9,IF($Y$9=107,$X$10,IF($Y$9=108,$X$12,IF($Y$9=109,$X$13,IF($Y$9=110,$X$14,IF($Y$9=201,$AG$4,IF($Y$9=202,$AG$5,IF($Y$9=203,$AG$6,IF($Y$9=204,$AG$7,IF($Y$9=205,$AG$8,IF($Y$9=206,$AG$9,IF($Y$9=207,$Y$10,IF($Y$9=208,$Y$12,IF($Y$9=209,$Y$13,IF($Y$9=210,$Y$14,IF($Y$9=301,$AH$4,IF($Y$9=302,$AH$5,IF($Y$9=303,$AH$6,IF($Y$9=304,$AH$7,IF($Y$9=305,$AH$8,IF($Y$9=306,$AH$9,IF($Y$9=307,$Z$10,IF($Y$9=308,$Z$12,IF($Y$9=309,$Z$13,$Z$14))))))))))))))))))))))))))))))</f>
        <v>1</v>
      </c>
      <c r="E25" s="19">
        <f>(IF($Y$9=101,$AI$4,IF($Y$9=102,$AI$5,IF($Y$9=103,$AI$6,IF($Y$9=104,$AI$7,IF($Y$9=105,$AI$8,IF($Y$9=106,$AI$9,IF($Y$9=107,$AA$10,IF($Y$9=108,$AA$12,IF($Y$9=109,$AA$13,IF($Y$9=110,$AA$14,IF($Y$9=201,$AJ$4,IF($Y$9=202,$AJ$5,IF($Y$9=203,$AJ$6,IF($Y$9=204,$AJ$7,IF($Y$9=205,$AJ$8,IF($Y$9=206,$AJ$9,IF($Y$9=207,$AB$10,IF($Y$9=208,$AB$12,IF($Y$9=209,$AB$13,IF($Y$9=210,$AB$14,IF($Y$9=301,$AK$4,IF($Y$9=302,$AK$5,IF($Y$9=303,$AK$6,IF($Y$9=304,$AK$7,IF($Y$9=305,$AK$8,IF($Y$9=306,$AK$9,IF($Y$9=307,$AC$10,IF($Y$9=308,$AC$12,IF($Y$9=309,$AC$13,$AC$14))))))))))))))))))))))))))))))</f>
        <v>1</v>
      </c>
      <c r="F25" s="19">
        <f>(IF($Y$9=101,$AL$4,IF($Y$9=102,$AL$5,IF($Y$9=103,$AL$6,IF($Y$9=104,$AL$7,IF($Y$9=105,$AL$8,IF($Y$9=106,$AL$9,IF($Y$9=107,$AD$10,IF($Y$9=108,$AD$12,IF($Y$9=109,$AD$13,IF($Y$9=110,$AD$14,IF($Y$9=201,$AM$4,IF($Y$9=202,$AM$5,IF($Y$9=203,$AM$6,IF($Y$9=204,$AM$7,IF($Y$9=205,$AM$8,IF($Y$9=206,$AM$9,IF($Y$9=207,$AE$10,IF($Y$9=208,$AE$12,IF($Y$9=209,$AE$13,IF($Y$9=210,$AE$14,IF($Y$9=301,$AN$4,IF($Y$9=302,$AN$5,IF($Y$9=303,$AN$6,IF($Y$9=304,$AN$7,IF($Y$9=305,$AN$8,IF($Y$9=306,$AN$9,IF($Y$9=307,$AF$10,IF($Y$9=308,$AF$12,IF($Y$9=309,$AF$13,$AF$14))))))))))))))))))))))))))))))</f>
        <v>1</v>
      </c>
      <c r="G25" s="19">
        <f>(IF($Y$9=101,$AO$4,IF($Y$9=102,$AO$5,IF($Y$9=103,$AO$6,IF($Y$9=104,$AO$7,IF($Y$9=105,$AO$8,IF($Y$9=106,$AO$9,IF($Y$9=107,$AD$10,IF($Y$9=108,$AD$12,IF($Y$9=109,$AD$13,IF($Y$9=110,$AD$14,IF($Y$9=201,$AP$4,IF($Y$9=202,$AP$5,IF($Y$9=203,$AP$6,IF($Y$9=204,$AP$7,IF($Y$9=205,$AP$8,IF($Y$9=206,$AP$9,IF($Y$9=207,$AE$10,IF($Y$9=208,$AE$12,IF($Y$9=209,$AE$13,IF($Y$9=210,$AE$14,IF($Y$9=301,$AQ$4,IF($Y$9=302,$AQ$5,IF($Y$9=303,$AQ$6,IF($Y$9=304,$AQ$7,IF($Y$9=305,$AQ$8,IF($Y$9=306,$AQ$9,IF($Y$9=307,$AF$10,IF($Y$9=308,$AF$12,IF($Y$9=309,$AF$13,$AF$14))))))))))))))))))))))))))))))</f>
        <v>1</v>
      </c>
      <c r="H25" s="20">
        <f>(IF($Y$9=101,$AR$4,IF($Y$9=102,$AR$5,IF($Y$9=103,$AR$6,IF($Y$9=104,$AR$7,IF($Y$9=105,$AR$8,IF($Y$9=106,$AR$9,IF($Y$9=107,$AG$10,IF($Y$9=108,$AG$12,IF($Y$9=109,$AG$13,IF($Y$9=110,$AG$14,IF($Y$9=201,$AS$4,IF($Y$9=202,$AS$5,IF($Y$9=203,$AS$6,IF($Y$9=204,$AS$7,IF($Y$9=205,$AS$8,IF($Y$9=206,$AS$9,IF($Y$9=207,$AH$10,IF($Y$9=208,$AH$12,IF($Y$9=209,$AH$13,IF($Y$9=210,$AH$14,IF($Y$9=301,$AT$4,IF($Y$9=302,$AT$5,IF($Y$9=303,$AT$6,IF($Y$9=304,$AT$7,IF($Y$9=305,$AT$8,IF($Y$9=306,$AT$9,IF($Y$9=307,$AI$10,IF($Y$9=308,$AI$12,IF($Y$9=309,$AI$13,$AI$14))))))))))))))))))))))))))))))</f>
        <v>1</v>
      </c>
    </row>
    <row r="27" spans="1:38" ht="26" x14ac:dyDescent="0.6">
      <c r="A27" s="25" t="s">
        <v>25</v>
      </c>
    </row>
    <row r="28" spans="1:38" ht="26" x14ac:dyDescent="0.6">
      <c r="A28" s="25"/>
    </row>
    <row r="29" spans="1:38" ht="15" thickBot="1" x14ac:dyDescent="0.4">
      <c r="A29" s="26"/>
      <c r="D29" s="119" t="s">
        <v>83</v>
      </c>
      <c r="E29" s="119"/>
      <c r="F29" s="119"/>
      <c r="G29" s="120"/>
      <c r="H29" s="21" t="s">
        <v>84</v>
      </c>
      <c r="I29" s="21" t="s">
        <v>85</v>
      </c>
      <c r="J29" s="118" t="s">
        <v>86</v>
      </c>
      <c r="K29" s="119"/>
      <c r="L29" s="119"/>
      <c r="M29" s="119"/>
      <c r="N29" s="119"/>
      <c r="O29" s="119"/>
      <c r="P29" s="119"/>
      <c r="Q29" s="120"/>
      <c r="R29" s="118" t="s">
        <v>87</v>
      </c>
      <c r="S29" s="119"/>
      <c r="T29" s="119"/>
      <c r="U29" s="119"/>
      <c r="V29" s="119"/>
    </row>
    <row r="30" spans="1:38" ht="44" thickBot="1" x14ac:dyDescent="0.4">
      <c r="A30" s="6"/>
      <c r="B30" s="21" t="s">
        <v>88</v>
      </c>
      <c r="C30" s="22" t="s">
        <v>26</v>
      </c>
      <c r="D30" s="93" t="s">
        <v>89</v>
      </c>
      <c r="E30" s="93" t="s">
        <v>90</v>
      </c>
      <c r="F30" s="93" t="s">
        <v>91</v>
      </c>
      <c r="G30" s="93" t="s">
        <v>158</v>
      </c>
      <c r="H30" s="93" t="s">
        <v>92</v>
      </c>
      <c r="I30" s="93" t="s">
        <v>93</v>
      </c>
      <c r="J30" s="93" t="s">
        <v>94</v>
      </c>
      <c r="K30" s="93" t="s">
        <v>95</v>
      </c>
      <c r="L30" s="93" t="s">
        <v>96</v>
      </c>
      <c r="M30" s="93" t="s">
        <v>97</v>
      </c>
      <c r="N30" s="93" t="s">
        <v>98</v>
      </c>
      <c r="O30" s="93" t="s">
        <v>99</v>
      </c>
      <c r="P30" s="93" t="s">
        <v>100</v>
      </c>
      <c r="Q30" s="93" t="s">
        <v>157</v>
      </c>
      <c r="R30" s="93" t="s">
        <v>101</v>
      </c>
      <c r="S30" s="93" t="s">
        <v>102</v>
      </c>
      <c r="T30" s="93" t="s">
        <v>103</v>
      </c>
      <c r="U30" s="93" t="s">
        <v>104</v>
      </c>
      <c r="V30" s="93" t="s">
        <v>156</v>
      </c>
      <c r="W30" s="93" t="s">
        <v>105</v>
      </c>
      <c r="X30" s="94" t="s">
        <v>106</v>
      </c>
    </row>
    <row r="31" spans="1:38" ht="15" thickBot="1" x14ac:dyDescent="0.4">
      <c r="B31" s="23" t="s">
        <v>107</v>
      </c>
      <c r="C31" s="24" t="s">
        <v>108</v>
      </c>
      <c r="D31" s="66">
        <f>D73*$C$25</f>
        <v>87.593875806489322</v>
      </c>
      <c r="E31" s="66">
        <f t="shared" ref="E31:F46" si="0">E73*$C$25</f>
        <v>0.51728495864384161</v>
      </c>
      <c r="F31" s="66">
        <f t="shared" si="0"/>
        <v>4.9508821263508436</v>
      </c>
      <c r="G31" s="66">
        <f>SUM(D31:F31)</f>
        <v>93.062042891484012</v>
      </c>
      <c r="H31" s="66">
        <f t="shared" ref="H31:H55" si="1">H73*$D$25</f>
        <v>0.47393198492687189</v>
      </c>
      <c r="I31" s="66">
        <f t="shared" ref="I31:I55" si="2">I73*$E$25</f>
        <v>3.1694290302223789</v>
      </c>
      <c r="J31" s="66">
        <f t="shared" ref="J31:J55" si="3">J73*$F$25</f>
        <v>0</v>
      </c>
      <c r="K31" s="66">
        <f>K73*$G$25</f>
        <v>44.128593144911939</v>
      </c>
      <c r="L31" s="66">
        <f>L73*$G$25</f>
        <v>0</v>
      </c>
      <c r="M31" s="66">
        <f>M73*$G$25</f>
        <v>0</v>
      </c>
      <c r="N31" s="66">
        <f>N73*$G$25</f>
        <v>0</v>
      </c>
      <c r="O31" s="66">
        <f>O73*$F$25</f>
        <v>308.05718954024519</v>
      </c>
      <c r="P31" s="66">
        <f t="shared" ref="P31" si="4">P73*$F$25</f>
        <v>0</v>
      </c>
      <c r="Q31" s="66">
        <f>SUM(J31:P31)</f>
        <v>352.18578268515711</v>
      </c>
      <c r="R31" s="66">
        <f>R73*$H$25</f>
        <v>0</v>
      </c>
      <c r="S31" s="66">
        <f t="shared" ref="S31:U31" si="5">S73*$H$25</f>
        <v>0.4693409337419337</v>
      </c>
      <c r="T31" s="66">
        <f t="shared" si="5"/>
        <v>2.5490111564651339</v>
      </c>
      <c r="U31" s="66">
        <f t="shared" si="5"/>
        <v>15.50051824547476</v>
      </c>
      <c r="V31" s="67">
        <f>SUM(R31:U31)</f>
        <v>18.518870335681829</v>
      </c>
      <c r="W31" s="67">
        <f>G31+H31+I31+Q31+V31</f>
        <v>467.41005692747217</v>
      </c>
      <c r="X31" s="67">
        <f t="shared" ref="X31:X55" si="6">X73*$H$25</f>
        <v>-13.26523417258014</v>
      </c>
      <c r="AJ31" s="6"/>
      <c r="AK31" s="6"/>
      <c r="AL31" s="6"/>
    </row>
    <row r="32" spans="1:38" ht="15" thickBot="1" x14ac:dyDescent="0.4">
      <c r="B32" s="23" t="s">
        <v>109</v>
      </c>
      <c r="C32" s="24" t="s">
        <v>108</v>
      </c>
      <c r="D32" s="68">
        <v>89.911005507621098</v>
      </c>
      <c r="E32" s="68">
        <v>0.51728206189781312</v>
      </c>
      <c r="F32" s="68">
        <v>3.7806179923309942</v>
      </c>
      <c r="G32" s="68">
        <v>94.208905561849903</v>
      </c>
      <c r="H32" s="68">
        <v>0.47392933095332768</v>
      </c>
      <c r="I32" s="68">
        <v>1.3008217432724121</v>
      </c>
      <c r="J32" s="68">
        <v>0</v>
      </c>
      <c r="K32" s="68">
        <v>43.826924517347329</v>
      </c>
      <c r="L32" s="68">
        <v>0</v>
      </c>
      <c r="M32" s="68">
        <v>0</v>
      </c>
      <c r="N32" s="68">
        <v>0</v>
      </c>
      <c r="O32" s="68">
        <v>290.83056659777128</v>
      </c>
      <c r="P32" s="68">
        <v>0</v>
      </c>
      <c r="Q32" s="69">
        <v>334.6574911151186</v>
      </c>
      <c r="R32" s="69">
        <v>0</v>
      </c>
      <c r="S32" s="69">
        <v>0.46933598966727991</v>
      </c>
      <c r="T32" s="69">
        <v>2.4626805155021461</v>
      </c>
      <c r="U32" s="69">
        <v>7.1956689140318462</v>
      </c>
      <c r="V32" s="69">
        <v>10.127685419201272</v>
      </c>
      <c r="W32" s="69">
        <v>440.76883317039551</v>
      </c>
      <c r="X32" s="69">
        <v>-14.461398170547859</v>
      </c>
    </row>
    <row r="33" spans="2:24" ht="15" thickBot="1" x14ac:dyDescent="0.4">
      <c r="B33" s="23" t="s">
        <v>110</v>
      </c>
      <c r="C33" s="24" t="s">
        <v>108</v>
      </c>
      <c r="D33" s="66">
        <v>-2.3178013092308438</v>
      </c>
      <c r="E33" s="66">
        <v>2.1150274344544618E-6</v>
      </c>
      <c r="F33" s="66">
        <v>1.1702627796458189</v>
      </c>
      <c r="G33" s="66">
        <v>-1.1475364145575904</v>
      </c>
      <c r="H33" s="66">
        <v>1.9377697600442811E-6</v>
      </c>
      <c r="I33" s="66">
        <v>1.8686072445565209</v>
      </c>
      <c r="J33" s="66">
        <v>0</v>
      </c>
      <c r="K33" s="66">
        <v>0.3015765336800032</v>
      </c>
      <c r="L33" s="66">
        <v>0</v>
      </c>
      <c r="M33" s="66">
        <v>0</v>
      </c>
      <c r="N33" s="66">
        <v>0</v>
      </c>
      <c r="O33" s="66">
        <v>17.226622942473881</v>
      </c>
      <c r="P33" s="66">
        <v>0</v>
      </c>
      <c r="Q33" s="67">
        <v>17.528199476153883</v>
      </c>
      <c r="R33" s="67">
        <v>0</v>
      </c>
      <c r="S33" s="67">
        <v>3.6098620410136298E-6</v>
      </c>
      <c r="T33" s="67">
        <v>8.6330640962988245E-2</v>
      </c>
      <c r="U33" s="67">
        <v>8.3048492909453682</v>
      </c>
      <c r="V33" s="67">
        <v>8.3911835417703973</v>
      </c>
      <c r="W33" s="67">
        <v>26.640455785692971</v>
      </c>
      <c r="X33" s="67">
        <v>1.1961639979677181</v>
      </c>
    </row>
    <row r="34" spans="2:24" ht="15" thickBot="1" x14ac:dyDescent="0.4">
      <c r="B34" s="23" t="s">
        <v>111</v>
      </c>
      <c r="C34" s="24" t="s">
        <v>108</v>
      </c>
      <c r="D34" s="68">
        <f t="shared" ref="D32:F47" si="7">D76*$C$25</f>
        <v>6.7160809906329779E-4</v>
      </c>
      <c r="E34" s="68">
        <f t="shared" si="7"/>
        <v>7.8171859401839234E-7</v>
      </c>
      <c r="F34" s="68">
        <f t="shared" si="0"/>
        <v>1.354374029885527E-6</v>
      </c>
      <c r="G34" s="68">
        <f t="shared" ref="G32:G70" si="8">SUM(D34:F34)</f>
        <v>6.7374419168720169E-4</v>
      </c>
      <c r="H34" s="68">
        <f t="shared" si="1"/>
        <v>7.1620378425204173E-7</v>
      </c>
      <c r="I34" s="68">
        <f t="shared" si="2"/>
        <v>4.2393445461926401E-8</v>
      </c>
      <c r="J34" s="68">
        <f t="shared" si="3"/>
        <v>0</v>
      </c>
      <c r="K34" s="68">
        <f t="shared" ref="K32:N47" si="9">K76*$G$25</f>
        <v>9.2093884604382232E-5</v>
      </c>
      <c r="L34" s="68">
        <f t="shared" si="9"/>
        <v>0</v>
      </c>
      <c r="M34" s="68">
        <f t="shared" si="9"/>
        <v>0</v>
      </c>
      <c r="N34" s="68">
        <f t="shared" si="9"/>
        <v>0</v>
      </c>
      <c r="O34" s="68">
        <f t="shared" ref="O32:P47" si="10">O76*$F$25</f>
        <v>0</v>
      </c>
      <c r="P34" s="68">
        <f t="shared" si="10"/>
        <v>0</v>
      </c>
      <c r="Q34" s="68">
        <f t="shared" ref="Q32:Q70" si="11">SUM(J34:P34)</f>
        <v>9.2093884604382232E-5</v>
      </c>
      <c r="R34" s="68">
        <f t="shared" ref="R32:U47" si="12">R76*$H$25</f>
        <v>0</v>
      </c>
      <c r="S34" s="68">
        <f t="shared" si="12"/>
        <v>1.334212612721688E-6</v>
      </c>
      <c r="T34" s="68">
        <f t="shared" si="12"/>
        <v>0</v>
      </c>
      <c r="U34" s="68">
        <f t="shared" si="12"/>
        <v>4.0497549980834211E-8</v>
      </c>
      <c r="V34" s="68">
        <f t="shared" ref="V32:V70" si="13">SUM(R34:U34)</f>
        <v>1.3747101627025223E-6</v>
      </c>
      <c r="W34" s="68">
        <f t="shared" ref="W32:W70" si="14">G34+H34+I34+Q34+V34</f>
        <v>7.6797138368400047E-4</v>
      </c>
      <c r="X34" s="68">
        <f t="shared" si="6"/>
        <v>0</v>
      </c>
    </row>
    <row r="35" spans="2:24" ht="15" thickBot="1" x14ac:dyDescent="0.4">
      <c r="B35" s="23" t="s">
        <v>112</v>
      </c>
      <c r="C35" s="24" t="s">
        <v>113</v>
      </c>
      <c r="D35" s="66">
        <f t="shared" si="7"/>
        <v>5.2599617292863996E-6</v>
      </c>
      <c r="E35" s="66">
        <f t="shared" si="7"/>
        <v>6.2748114786438322E-9</v>
      </c>
      <c r="F35" s="66">
        <f t="shared" si="0"/>
        <v>1.64176096846603E-7</v>
      </c>
      <c r="G35" s="66">
        <f t="shared" si="8"/>
        <v>5.4304126376116464E-6</v>
      </c>
      <c r="H35" s="66">
        <f t="shared" si="1"/>
        <v>5.7489277610391927E-9</v>
      </c>
      <c r="I35" s="66">
        <f t="shared" si="2"/>
        <v>1.9600566233430139E-8</v>
      </c>
      <c r="J35" s="66">
        <f t="shared" si="3"/>
        <v>0</v>
      </c>
      <c r="K35" s="66">
        <f t="shared" si="9"/>
        <v>4.1173905086341266E-6</v>
      </c>
      <c r="L35" s="66">
        <f t="shared" si="9"/>
        <v>0</v>
      </c>
      <c r="M35" s="66">
        <f t="shared" si="9"/>
        <v>0</v>
      </c>
      <c r="N35" s="66">
        <f t="shared" si="9"/>
        <v>0</v>
      </c>
      <c r="O35" s="66">
        <f t="shared" si="10"/>
        <v>3.4146033217913748E-6</v>
      </c>
      <c r="P35" s="66">
        <f t="shared" si="10"/>
        <v>0</v>
      </c>
      <c r="Q35" s="66">
        <f t="shared" si="11"/>
        <v>7.5319938304255018E-6</v>
      </c>
      <c r="R35" s="66">
        <f t="shared" si="12"/>
        <v>0</v>
      </c>
      <c r="S35" s="66">
        <f t="shared" si="12"/>
        <v>9.7416473912516607E-9</v>
      </c>
      <c r="T35" s="66">
        <f t="shared" si="12"/>
        <v>2.2044962826412951E-7</v>
      </c>
      <c r="U35" s="66">
        <f t="shared" si="12"/>
        <v>4.3235026450607797E-7</v>
      </c>
      <c r="V35" s="66">
        <f t="shared" si="13"/>
        <v>6.6254154016145912E-7</v>
      </c>
      <c r="W35" s="66">
        <f t="shared" si="14"/>
        <v>1.3650297502193075E-5</v>
      </c>
      <c r="X35" s="66">
        <f t="shared" si="6"/>
        <v>-7.8648793940402962E-7</v>
      </c>
    </row>
    <row r="36" spans="2:24" ht="15" thickBot="1" x14ac:dyDescent="0.4">
      <c r="B36" s="23" t="s">
        <v>114</v>
      </c>
      <c r="C36" s="24" t="s">
        <v>115</v>
      </c>
      <c r="D36" s="68">
        <f t="shared" si="7"/>
        <v>0.43475075188452578</v>
      </c>
      <c r="E36" s="68">
        <f t="shared" si="7"/>
        <v>8.2501695387928212E-4</v>
      </c>
      <c r="F36" s="68">
        <f t="shared" si="0"/>
        <v>2.0268431806658001E-2</v>
      </c>
      <c r="G36" s="68">
        <f t="shared" si="8"/>
        <v>0.45584420064506304</v>
      </c>
      <c r="H36" s="68">
        <f t="shared" si="1"/>
        <v>7.5587336537952655E-4</v>
      </c>
      <c r="I36" s="68">
        <f t="shared" si="2"/>
        <v>3.7904503821453951E-3</v>
      </c>
      <c r="J36" s="68">
        <f t="shared" si="3"/>
        <v>0</v>
      </c>
      <c r="K36" s="68">
        <f t="shared" si="9"/>
        <v>0.2078813095691224</v>
      </c>
      <c r="L36" s="68">
        <f t="shared" si="9"/>
        <v>0</v>
      </c>
      <c r="M36" s="68">
        <f t="shared" si="9"/>
        <v>0</v>
      </c>
      <c r="N36" s="68">
        <f t="shared" si="9"/>
        <v>0</v>
      </c>
      <c r="O36" s="68">
        <f t="shared" si="10"/>
        <v>1.4411922349755319</v>
      </c>
      <c r="P36" s="68">
        <f t="shared" si="10"/>
        <v>0</v>
      </c>
      <c r="Q36" s="68">
        <f t="shared" si="11"/>
        <v>1.6490735445446543</v>
      </c>
      <c r="R36" s="68">
        <f t="shared" si="12"/>
        <v>0</v>
      </c>
      <c r="S36" s="68">
        <f t="shared" si="12"/>
        <v>1.053249278980899E-3</v>
      </c>
      <c r="T36" s="68">
        <f t="shared" si="12"/>
        <v>2.4927267132009059E-2</v>
      </c>
      <c r="U36" s="68">
        <f t="shared" si="12"/>
        <v>5.4786751639428782E-2</v>
      </c>
      <c r="V36" s="68">
        <f t="shared" si="13"/>
        <v>8.0767268050418742E-2</v>
      </c>
      <c r="W36" s="68">
        <f t="shared" si="14"/>
        <v>2.1902313369876607</v>
      </c>
      <c r="X36" s="68">
        <f t="shared" si="6"/>
        <v>-0.215637278822149</v>
      </c>
    </row>
    <row r="37" spans="2:24" ht="15" thickBot="1" x14ac:dyDescent="0.4">
      <c r="B37" s="23" t="s">
        <v>116</v>
      </c>
      <c r="C37" s="24" t="s">
        <v>117</v>
      </c>
      <c r="D37" s="66">
        <f t="shared" si="7"/>
        <v>1.13252086039774E-3</v>
      </c>
      <c r="E37" s="66">
        <f t="shared" si="7"/>
        <v>1.9388982964304519E-6</v>
      </c>
      <c r="F37" s="66">
        <f t="shared" si="0"/>
        <v>1.340515629725906E-5</v>
      </c>
      <c r="G37" s="66">
        <f t="shared" si="8"/>
        <v>1.1478649149914294E-3</v>
      </c>
      <c r="H37" s="66">
        <f t="shared" si="1"/>
        <v>1.776401774000344E-6</v>
      </c>
      <c r="I37" s="66">
        <f t="shared" si="2"/>
        <v>1.983388483287779E-5</v>
      </c>
      <c r="J37" s="66">
        <f t="shared" si="3"/>
        <v>0</v>
      </c>
      <c r="K37" s="66">
        <f t="shared" si="9"/>
        <v>1.0807111839117331E-3</v>
      </c>
      <c r="L37" s="66">
        <f t="shared" si="9"/>
        <v>0</v>
      </c>
      <c r="M37" s="66">
        <f t="shared" si="9"/>
        <v>0</v>
      </c>
      <c r="N37" s="66">
        <f t="shared" si="9"/>
        <v>0</v>
      </c>
      <c r="O37" s="66">
        <f t="shared" si="10"/>
        <v>9.6447212021023628E-3</v>
      </c>
      <c r="P37" s="66">
        <f t="shared" si="10"/>
        <v>0</v>
      </c>
      <c r="Q37" s="66">
        <f t="shared" si="11"/>
        <v>1.0725432386014096E-2</v>
      </c>
      <c r="R37" s="66">
        <f t="shared" si="12"/>
        <v>0</v>
      </c>
      <c r="S37" s="66">
        <f t="shared" si="12"/>
        <v>2.0004374613042959E-6</v>
      </c>
      <c r="T37" s="66">
        <f t="shared" si="12"/>
        <v>6.1826304974257451E-5</v>
      </c>
      <c r="U37" s="66">
        <f t="shared" si="12"/>
        <v>7.4946895043895997E-5</v>
      </c>
      <c r="V37" s="66">
        <f t="shared" si="13"/>
        <v>1.3877363747945775E-4</v>
      </c>
      <c r="W37" s="66">
        <f t="shared" si="14"/>
        <v>1.2033681225091861E-2</v>
      </c>
      <c r="X37" s="66">
        <f t="shared" si="6"/>
        <v>-4.0230725509076339E-2</v>
      </c>
    </row>
    <row r="38" spans="2:24" ht="15" thickBot="1" x14ac:dyDescent="0.4">
      <c r="B38" s="23" t="s">
        <v>118</v>
      </c>
      <c r="C38" s="24" t="s">
        <v>119</v>
      </c>
      <c r="D38" s="68">
        <f t="shared" si="7"/>
        <v>5.6340967826860343E-2</v>
      </c>
      <c r="E38" s="68">
        <f t="shared" si="7"/>
        <v>1.517991419579646E-4</v>
      </c>
      <c r="F38" s="68">
        <f t="shared" si="0"/>
        <v>2.4605423371632969E-3</v>
      </c>
      <c r="G38" s="68">
        <f t="shared" si="8"/>
        <v>5.895330930598161E-2</v>
      </c>
      <c r="H38" s="68">
        <f t="shared" si="1"/>
        <v>1.3907705502774469E-4</v>
      </c>
      <c r="I38" s="68">
        <f t="shared" si="2"/>
        <v>1.7374128182260141E-3</v>
      </c>
      <c r="J38" s="68">
        <f t="shared" si="3"/>
        <v>0</v>
      </c>
      <c r="K38" s="68">
        <f t="shared" si="9"/>
        <v>3.2603596283238528E-2</v>
      </c>
      <c r="L38" s="68">
        <f t="shared" si="9"/>
        <v>0</v>
      </c>
      <c r="M38" s="68">
        <f t="shared" si="9"/>
        <v>0</v>
      </c>
      <c r="N38" s="68">
        <f t="shared" si="9"/>
        <v>0</v>
      </c>
      <c r="O38" s="68">
        <f t="shared" si="10"/>
        <v>0.1986224906947589</v>
      </c>
      <c r="P38" s="68">
        <f t="shared" si="10"/>
        <v>0</v>
      </c>
      <c r="Q38" s="68">
        <f t="shared" si="11"/>
        <v>0.23122608697799743</v>
      </c>
      <c r="R38" s="68">
        <f t="shared" si="12"/>
        <v>0</v>
      </c>
      <c r="S38" s="68">
        <f t="shared" si="12"/>
        <v>2.1541480088062119E-4</v>
      </c>
      <c r="T38" s="68">
        <f t="shared" si="12"/>
        <v>1.358494337822626E-2</v>
      </c>
      <c r="U38" s="68">
        <f t="shared" si="12"/>
        <v>2.1357163324739331E-2</v>
      </c>
      <c r="V38" s="68">
        <f t="shared" si="13"/>
        <v>3.5157521503846212E-2</v>
      </c>
      <c r="W38" s="68">
        <f t="shared" si="14"/>
        <v>0.32721340766107904</v>
      </c>
      <c r="X38" s="68">
        <f t="shared" si="6"/>
        <v>-3.0222747598706471E-2</v>
      </c>
    </row>
    <row r="39" spans="2:24" ht="15" thickBot="1" x14ac:dyDescent="0.4">
      <c r="B39" s="23" t="s">
        <v>120</v>
      </c>
      <c r="C39" s="24" t="s">
        <v>121</v>
      </c>
      <c r="D39" s="66">
        <f t="shared" si="7"/>
        <v>0.61508806746136246</v>
      </c>
      <c r="E39" s="66">
        <f t="shared" si="7"/>
        <v>1.6657752316715109E-3</v>
      </c>
      <c r="F39" s="66">
        <f t="shared" si="0"/>
        <v>3.03913520071354E-2</v>
      </c>
      <c r="G39" s="66">
        <f t="shared" si="8"/>
        <v>0.6471451947001694</v>
      </c>
      <c r="H39" s="66">
        <f t="shared" si="1"/>
        <v>1.5261687949671421E-3</v>
      </c>
      <c r="I39" s="66">
        <f t="shared" si="2"/>
        <v>1.2027641248250769E-2</v>
      </c>
      <c r="J39" s="66">
        <f t="shared" si="3"/>
        <v>0</v>
      </c>
      <c r="K39" s="66">
        <f t="shared" si="9"/>
        <v>0.35759124919922658</v>
      </c>
      <c r="L39" s="66">
        <f t="shared" si="9"/>
        <v>0</v>
      </c>
      <c r="M39" s="66">
        <f t="shared" si="9"/>
        <v>0</v>
      </c>
      <c r="N39" s="66">
        <f t="shared" si="9"/>
        <v>0</v>
      </c>
      <c r="O39" s="66">
        <f t="shared" si="10"/>
        <v>3.3178595274813798</v>
      </c>
      <c r="P39" s="66">
        <f t="shared" si="10"/>
        <v>0</v>
      </c>
      <c r="Q39" s="66">
        <f t="shared" si="11"/>
        <v>3.6754507766806066</v>
      </c>
      <c r="R39" s="66">
        <f t="shared" si="12"/>
        <v>0</v>
      </c>
      <c r="S39" s="66">
        <f t="shared" si="12"/>
        <v>2.3631047788455952E-3</v>
      </c>
      <c r="T39" s="66">
        <f t="shared" si="12"/>
        <v>2.2236764760507989E-2</v>
      </c>
      <c r="U39" s="66">
        <f t="shared" si="12"/>
        <v>0.1143141731336076</v>
      </c>
      <c r="V39" s="66">
        <f t="shared" si="13"/>
        <v>0.1389140426729612</v>
      </c>
      <c r="W39" s="66">
        <f t="shared" si="14"/>
        <v>4.4750638240969547</v>
      </c>
      <c r="X39" s="66">
        <f t="shared" si="6"/>
        <v>-0.3757548173610063</v>
      </c>
    </row>
    <row r="40" spans="2:24" ht="15" thickBot="1" x14ac:dyDescent="0.4">
      <c r="B40" s="23" t="s">
        <v>122</v>
      </c>
      <c r="C40" s="24" t="s">
        <v>123</v>
      </c>
      <c r="D40" s="68">
        <f t="shared" si="7"/>
        <v>0.21408140629569189</v>
      </c>
      <c r="E40" s="68">
        <f t="shared" si="7"/>
        <v>5.3507155013845598E-4</v>
      </c>
      <c r="F40" s="68">
        <f t="shared" si="0"/>
        <v>8.5853543530276851E-3</v>
      </c>
      <c r="G40" s="68">
        <f t="shared" si="8"/>
        <v>0.22320183219885803</v>
      </c>
      <c r="H40" s="68">
        <f t="shared" si="1"/>
        <v>4.9022790552395615E-4</v>
      </c>
      <c r="I40" s="68">
        <f t="shared" si="2"/>
        <v>2.7638202154698348E-3</v>
      </c>
      <c r="J40" s="68">
        <f t="shared" si="3"/>
        <v>0</v>
      </c>
      <c r="K40" s="68">
        <f t="shared" si="9"/>
        <v>0.1094368578311342</v>
      </c>
      <c r="L40" s="68">
        <f t="shared" si="9"/>
        <v>0</v>
      </c>
      <c r="M40" s="68">
        <f t="shared" si="9"/>
        <v>0</v>
      </c>
      <c r="N40" s="68">
        <f t="shared" si="9"/>
        <v>0</v>
      </c>
      <c r="O40" s="68">
        <f t="shared" si="10"/>
        <v>0.58146175997853955</v>
      </c>
      <c r="P40" s="68">
        <f t="shared" si="10"/>
        <v>0</v>
      </c>
      <c r="Q40" s="68">
        <f t="shared" si="11"/>
        <v>0.69089861780967377</v>
      </c>
      <c r="R40" s="68">
        <f t="shared" si="12"/>
        <v>0</v>
      </c>
      <c r="S40" s="68">
        <f t="shared" si="12"/>
        <v>7.0832548078512329E-4</v>
      </c>
      <c r="T40" s="68">
        <f t="shared" si="12"/>
        <v>7.056358093246686E-3</v>
      </c>
      <c r="U40" s="68">
        <f t="shared" si="12"/>
        <v>2.6670688109957871E-2</v>
      </c>
      <c r="V40" s="68">
        <f t="shared" si="13"/>
        <v>3.4435371683989677E-2</v>
      </c>
      <c r="W40" s="68">
        <f t="shared" si="14"/>
        <v>0.95178986981351532</v>
      </c>
      <c r="X40" s="68">
        <f t="shared" si="6"/>
        <v>-9.6768078733878993E-2</v>
      </c>
    </row>
    <row r="41" spans="2:24" ht="15" thickBot="1" x14ac:dyDescent="0.4">
      <c r="B41" s="23" t="s">
        <v>124</v>
      </c>
      <c r="C41" s="24" t="s">
        <v>125</v>
      </c>
      <c r="D41" s="66">
        <f t="shared" si="7"/>
        <v>1.343411365437357E-2</v>
      </c>
      <c r="E41" s="66">
        <f t="shared" si="7"/>
        <v>1.8445624775980861E-7</v>
      </c>
      <c r="F41" s="66">
        <f t="shared" si="0"/>
        <v>8.2992096000441473E-7</v>
      </c>
      <c r="G41" s="66">
        <f t="shared" si="8"/>
        <v>1.3435128031581336E-2</v>
      </c>
      <c r="H41" s="66">
        <f t="shared" si="1"/>
        <v>1.6899721163777109E-7</v>
      </c>
      <c r="I41" s="66">
        <f t="shared" si="2"/>
        <v>6.7071675309266544E-8</v>
      </c>
      <c r="J41" s="66">
        <f t="shared" si="3"/>
        <v>0</v>
      </c>
      <c r="K41" s="66">
        <f t="shared" si="9"/>
        <v>4.8972281523251499E-3</v>
      </c>
      <c r="L41" s="66">
        <f t="shared" si="9"/>
        <v>0</v>
      </c>
      <c r="M41" s="66">
        <f t="shared" si="9"/>
        <v>0</v>
      </c>
      <c r="N41" s="66">
        <f t="shared" si="9"/>
        <v>0</v>
      </c>
      <c r="O41" s="66">
        <f t="shared" si="10"/>
        <v>3.4684490109650477E-4</v>
      </c>
      <c r="P41" s="66">
        <f t="shared" si="10"/>
        <v>0</v>
      </c>
      <c r="Q41" s="66">
        <f t="shared" si="11"/>
        <v>5.2440730534216544E-3</v>
      </c>
      <c r="R41" s="66">
        <f t="shared" si="12"/>
        <v>0</v>
      </c>
      <c r="S41" s="66">
        <f t="shared" si="12"/>
        <v>7.3093659695159635E-7</v>
      </c>
      <c r="T41" s="66">
        <f t="shared" si="12"/>
        <v>7.5297173158816854E-6</v>
      </c>
      <c r="U41" s="66">
        <f t="shared" si="12"/>
        <v>8.9445176245652074E-6</v>
      </c>
      <c r="V41" s="66">
        <f t="shared" si="13"/>
        <v>1.7205171537398491E-5</v>
      </c>
      <c r="W41" s="66">
        <f t="shared" si="14"/>
        <v>1.8696642325427334E-2</v>
      </c>
      <c r="X41" s="66">
        <f t="shared" si="6"/>
        <v>-1.1221918558466999E-2</v>
      </c>
    </row>
    <row r="42" spans="2:24" ht="15" thickBot="1" x14ac:dyDescent="0.4">
      <c r="B42" s="23" t="s">
        <v>126</v>
      </c>
      <c r="C42" s="24" t="s">
        <v>37</v>
      </c>
      <c r="D42" s="68">
        <f t="shared" si="7"/>
        <v>4586.4872936735392</v>
      </c>
      <c r="E42" s="68">
        <f t="shared" si="7"/>
        <v>9.2111289477338492</v>
      </c>
      <c r="F42" s="68">
        <f t="shared" si="0"/>
        <v>85.648869287206963</v>
      </c>
      <c r="G42" s="68">
        <f t="shared" si="8"/>
        <v>4681.3472919084797</v>
      </c>
      <c r="H42" s="68">
        <f t="shared" si="1"/>
        <v>8.4391563154314522</v>
      </c>
      <c r="I42" s="68">
        <f t="shared" si="2"/>
        <v>13.93758785221597</v>
      </c>
      <c r="J42" s="68">
        <f t="shared" si="3"/>
        <v>0</v>
      </c>
      <c r="K42" s="68">
        <f t="shared" si="9"/>
        <v>1045.1969774751319</v>
      </c>
      <c r="L42" s="68">
        <f t="shared" si="9"/>
        <v>0</v>
      </c>
      <c r="M42" s="68">
        <f t="shared" si="9"/>
        <v>0</v>
      </c>
      <c r="N42" s="68">
        <f t="shared" si="9"/>
        <v>0</v>
      </c>
      <c r="O42" s="68">
        <f t="shared" si="10"/>
        <v>40420.44208767471</v>
      </c>
      <c r="P42" s="68">
        <f t="shared" si="10"/>
        <v>0</v>
      </c>
      <c r="Q42" s="68">
        <f t="shared" si="11"/>
        <v>41465.639065149844</v>
      </c>
      <c r="R42" s="68">
        <f t="shared" si="12"/>
        <v>0</v>
      </c>
      <c r="S42" s="68">
        <f t="shared" si="12"/>
        <v>9.8888368488194782</v>
      </c>
      <c r="T42" s="68">
        <f t="shared" si="12"/>
        <v>34.070702644492648</v>
      </c>
      <c r="U42" s="68">
        <f t="shared" si="12"/>
        <v>121.6207881424023</v>
      </c>
      <c r="V42" s="68">
        <f t="shared" si="13"/>
        <v>165.58032763571444</v>
      </c>
      <c r="W42" s="68">
        <f t="shared" si="14"/>
        <v>46334.943428861683</v>
      </c>
      <c r="X42" s="68">
        <f t="shared" si="6"/>
        <v>1.8672395803914521</v>
      </c>
    </row>
    <row r="43" spans="2:24" ht="15" thickBot="1" x14ac:dyDescent="0.4">
      <c r="B43" s="23" t="s">
        <v>127</v>
      </c>
      <c r="C43" s="24" t="s">
        <v>128</v>
      </c>
      <c r="D43" s="66">
        <f t="shared" si="7"/>
        <v>34.879927489225658</v>
      </c>
      <c r="E43" s="66">
        <f t="shared" si="7"/>
        <v>1.8635361320474161E-2</v>
      </c>
      <c r="F43" s="66">
        <f t="shared" si="0"/>
        <v>0.68053452213314092</v>
      </c>
      <c r="G43" s="66">
        <f t="shared" si="8"/>
        <v>35.579097372679279</v>
      </c>
      <c r="H43" s="66">
        <f t="shared" si="1"/>
        <v>1.7073556137406781E-2</v>
      </c>
      <c r="I43" s="66">
        <f t="shared" si="2"/>
        <v>0.11561962357952819</v>
      </c>
      <c r="J43" s="66">
        <f t="shared" si="3"/>
        <v>0</v>
      </c>
      <c r="K43" s="66">
        <f t="shared" si="9"/>
        <v>14.064223397273871</v>
      </c>
      <c r="L43" s="66">
        <f t="shared" si="9"/>
        <v>0</v>
      </c>
      <c r="M43" s="66">
        <f t="shared" si="9"/>
        <v>0</v>
      </c>
      <c r="N43" s="66">
        <f t="shared" si="9"/>
        <v>0</v>
      </c>
      <c r="O43" s="66">
        <f t="shared" si="10"/>
        <v>56.553084942177513</v>
      </c>
      <c r="P43" s="66">
        <f t="shared" si="10"/>
        <v>0</v>
      </c>
      <c r="Q43" s="66">
        <f t="shared" si="11"/>
        <v>70.617308339451384</v>
      </c>
      <c r="R43" s="66">
        <f t="shared" si="12"/>
        <v>0</v>
      </c>
      <c r="S43" s="66">
        <f t="shared" si="12"/>
        <v>2.7248955560270179E-2</v>
      </c>
      <c r="T43" s="66">
        <f t="shared" si="12"/>
        <v>723.34655174754789</v>
      </c>
      <c r="U43" s="66">
        <f t="shared" si="12"/>
        <v>815.52174903011564</v>
      </c>
      <c r="V43" s="66">
        <f t="shared" si="13"/>
        <v>1538.8955497332238</v>
      </c>
      <c r="W43" s="66">
        <f t="shared" si="14"/>
        <v>1645.2246486250715</v>
      </c>
      <c r="X43" s="66">
        <f t="shared" si="6"/>
        <v>-5489.9212606568108</v>
      </c>
    </row>
    <row r="44" spans="2:24" ht="15" thickBot="1" x14ac:dyDescent="0.4">
      <c r="B44" s="23" t="s">
        <v>129</v>
      </c>
      <c r="C44" s="24" t="s">
        <v>130</v>
      </c>
      <c r="D44" s="68">
        <f t="shared" si="7"/>
        <v>2.6787047043696909E-6</v>
      </c>
      <c r="E44" s="68">
        <f t="shared" si="7"/>
        <v>7.0297552367065496E-9</v>
      </c>
      <c r="F44" s="68">
        <f t="shared" si="0"/>
        <v>1.5873805405281749E-7</v>
      </c>
      <c r="G44" s="68">
        <f t="shared" si="8"/>
        <v>2.844472513659215E-6</v>
      </c>
      <c r="H44" s="68">
        <f t="shared" si="1"/>
        <v>6.4406006732089837E-9</v>
      </c>
      <c r="I44" s="68">
        <f t="shared" si="2"/>
        <v>2.329333999100379E-8</v>
      </c>
      <c r="J44" s="68">
        <f t="shared" si="3"/>
        <v>0</v>
      </c>
      <c r="K44" s="68">
        <f t="shared" si="9"/>
        <v>2.0211813253141939E-6</v>
      </c>
      <c r="L44" s="68">
        <f t="shared" si="9"/>
        <v>0</v>
      </c>
      <c r="M44" s="68">
        <f t="shared" si="9"/>
        <v>0</v>
      </c>
      <c r="N44" s="68">
        <f t="shared" si="9"/>
        <v>0</v>
      </c>
      <c r="O44" s="68">
        <f t="shared" si="10"/>
        <v>4.7208361607081612E-5</v>
      </c>
      <c r="P44" s="68">
        <f t="shared" si="10"/>
        <v>0</v>
      </c>
      <c r="Q44" s="68">
        <f t="shared" si="11"/>
        <v>4.9229542932395805E-5</v>
      </c>
      <c r="R44" s="68">
        <f t="shared" si="12"/>
        <v>0</v>
      </c>
      <c r="S44" s="68">
        <f t="shared" si="12"/>
        <v>7.7332808768402604E-9</v>
      </c>
      <c r="T44" s="68">
        <f t="shared" si="12"/>
        <v>1.190886888647914E-7</v>
      </c>
      <c r="U44" s="68">
        <f t="shared" si="12"/>
        <v>3.2637167863910788E-7</v>
      </c>
      <c r="V44" s="68">
        <f t="shared" si="13"/>
        <v>4.5319364838073951E-7</v>
      </c>
      <c r="W44" s="68">
        <f t="shared" si="14"/>
        <v>5.2556943035099977E-5</v>
      </c>
      <c r="X44" s="68">
        <f t="shared" si="6"/>
        <v>-1.393193590291508E-6</v>
      </c>
    </row>
    <row r="45" spans="2:24" ht="15" thickBot="1" x14ac:dyDescent="0.4">
      <c r="B45" s="23" t="s">
        <v>131</v>
      </c>
      <c r="C45" s="24" t="s">
        <v>132</v>
      </c>
      <c r="D45" s="66">
        <f t="shared" si="7"/>
        <v>16.345411146279051</v>
      </c>
      <c r="E45" s="66">
        <f t="shared" si="7"/>
        <v>1.8288957602030972E-2</v>
      </c>
      <c r="F45" s="66">
        <f t="shared" si="0"/>
        <v>5.0012661703165442</v>
      </c>
      <c r="G45" s="66">
        <f t="shared" si="8"/>
        <v>21.364966274197627</v>
      </c>
      <c r="H45" s="66">
        <f t="shared" si="1"/>
        <v>1.6756184060131931E-2</v>
      </c>
      <c r="I45" s="66">
        <f t="shared" si="2"/>
        <v>0.3559550539323228</v>
      </c>
      <c r="J45" s="66">
        <f t="shared" si="3"/>
        <v>0</v>
      </c>
      <c r="K45" s="66">
        <f t="shared" si="9"/>
        <v>11.647505449632231</v>
      </c>
      <c r="L45" s="66">
        <f t="shared" si="9"/>
        <v>0</v>
      </c>
      <c r="M45" s="66">
        <f t="shared" si="9"/>
        <v>0</v>
      </c>
      <c r="N45" s="66">
        <f t="shared" si="9"/>
        <v>0</v>
      </c>
      <c r="O45" s="66">
        <f t="shared" si="10"/>
        <v>5261.3750402464584</v>
      </c>
      <c r="P45" s="66">
        <f t="shared" si="10"/>
        <v>0</v>
      </c>
      <c r="Q45" s="66">
        <f t="shared" si="11"/>
        <v>5273.0225456960907</v>
      </c>
      <c r="R45" s="66">
        <f t="shared" si="12"/>
        <v>0</v>
      </c>
      <c r="S45" s="66">
        <f t="shared" si="12"/>
        <v>2.9782552130465989E-2</v>
      </c>
      <c r="T45" s="66">
        <f t="shared" si="12"/>
        <v>0.2247139281632177</v>
      </c>
      <c r="U45" s="66">
        <f t="shared" si="12"/>
        <v>1.96784135996583</v>
      </c>
      <c r="V45" s="66">
        <f t="shared" si="13"/>
        <v>2.2223378402595135</v>
      </c>
      <c r="W45" s="66">
        <f t="shared" si="14"/>
        <v>5296.9825610485404</v>
      </c>
      <c r="X45" s="66">
        <f t="shared" si="6"/>
        <v>-5.4191859000931606</v>
      </c>
    </row>
    <row r="46" spans="2:24" ht="15" thickBot="1" x14ac:dyDescent="0.4">
      <c r="B46" s="23" t="s">
        <v>133</v>
      </c>
      <c r="C46" s="24" t="s">
        <v>134</v>
      </c>
      <c r="D46" s="68">
        <f t="shared" si="7"/>
        <v>2437.5336383158501</v>
      </c>
      <c r="E46" s="68">
        <f t="shared" si="7"/>
        <v>15.07852777141326</v>
      </c>
      <c r="F46" s="68">
        <f t="shared" si="0"/>
        <v>38.909036877708843</v>
      </c>
      <c r="G46" s="68">
        <f t="shared" si="8"/>
        <v>2491.521202964972</v>
      </c>
      <c r="H46" s="68">
        <f t="shared" si="1"/>
        <v>13.81481614160197</v>
      </c>
      <c r="I46" s="68">
        <f t="shared" si="2"/>
        <v>19.74575791482215</v>
      </c>
      <c r="J46" s="68">
        <f t="shared" si="3"/>
        <v>0</v>
      </c>
      <c r="K46" s="68">
        <f t="shared" si="9"/>
        <v>1362.767307145127</v>
      </c>
      <c r="L46" s="68">
        <f t="shared" si="9"/>
        <v>0</v>
      </c>
      <c r="M46" s="68">
        <f t="shared" si="9"/>
        <v>0</v>
      </c>
      <c r="N46" s="68">
        <f t="shared" si="9"/>
        <v>0</v>
      </c>
      <c r="O46" s="68">
        <f t="shared" si="10"/>
        <v>467.80593462028492</v>
      </c>
      <c r="P46" s="68">
        <f t="shared" si="10"/>
        <v>0</v>
      </c>
      <c r="Q46" s="68">
        <f t="shared" si="11"/>
        <v>1830.5732417654119</v>
      </c>
      <c r="R46" s="68">
        <f t="shared" si="12"/>
        <v>0</v>
      </c>
      <c r="S46" s="68">
        <f t="shared" si="12"/>
        <v>25.68287354006895</v>
      </c>
      <c r="T46" s="68">
        <f t="shared" si="12"/>
        <v>24.260347525275861</v>
      </c>
      <c r="U46" s="68">
        <f t="shared" si="12"/>
        <v>146.93133528363751</v>
      </c>
      <c r="V46" s="68">
        <f t="shared" si="13"/>
        <v>196.87455634898231</v>
      </c>
      <c r="W46" s="68">
        <f t="shared" si="14"/>
        <v>4552.5295751357899</v>
      </c>
      <c r="X46" s="68">
        <f t="shared" si="6"/>
        <v>-115.51308038682841</v>
      </c>
    </row>
    <row r="47" spans="2:24" ht="15" thickBot="1" x14ac:dyDescent="0.4">
      <c r="B47" s="23" t="s">
        <v>135</v>
      </c>
      <c r="C47" s="24" t="s">
        <v>136</v>
      </c>
      <c r="D47" s="66">
        <f t="shared" si="7"/>
        <v>6.5978816180895326E-7</v>
      </c>
      <c r="E47" s="66">
        <f t="shared" si="7"/>
        <v>1.0128042717857749E-10</v>
      </c>
      <c r="F47" s="66">
        <f t="shared" si="7"/>
        <v>5.3774769148351997E-10</v>
      </c>
      <c r="G47" s="66">
        <f t="shared" si="8"/>
        <v>6.6042718992761544E-7</v>
      </c>
      <c r="H47" s="66">
        <f t="shared" si="1"/>
        <v>9.2792247454528245E-11</v>
      </c>
      <c r="I47" s="66">
        <f t="shared" si="2"/>
        <v>1.5591969158776101E-7</v>
      </c>
      <c r="J47" s="66">
        <f t="shared" si="3"/>
        <v>0</v>
      </c>
      <c r="K47" s="66">
        <f t="shared" si="9"/>
        <v>2.339655586396471E-7</v>
      </c>
      <c r="L47" s="66">
        <f t="shared" si="9"/>
        <v>0</v>
      </c>
      <c r="M47" s="66">
        <f t="shared" si="9"/>
        <v>0</v>
      </c>
      <c r="N47" s="66">
        <f t="shared" si="9"/>
        <v>0</v>
      </c>
      <c r="O47" s="66">
        <f t="shared" si="10"/>
        <v>5.1124401829503098E-8</v>
      </c>
      <c r="P47" s="66">
        <f t="shared" si="10"/>
        <v>0</v>
      </c>
      <c r="Q47" s="66">
        <f t="shared" si="11"/>
        <v>2.850899604691502E-7</v>
      </c>
      <c r="R47" s="66">
        <f t="shared" si="12"/>
        <v>0</v>
      </c>
      <c r="S47" s="66">
        <f t="shared" si="12"/>
        <v>1.7265316075506849E-10</v>
      </c>
      <c r="T47" s="66">
        <f t="shared" si="12"/>
        <v>2.633725019666757E-9</v>
      </c>
      <c r="U47" s="66">
        <f t="shared" si="12"/>
        <v>4.2742671889927679E-9</v>
      </c>
      <c r="V47" s="66">
        <f t="shared" si="13"/>
        <v>7.0806453694145933E-9</v>
      </c>
      <c r="W47" s="66">
        <f t="shared" si="14"/>
        <v>1.1086102796013959E-6</v>
      </c>
      <c r="X47" s="66">
        <f t="shared" si="6"/>
        <v>-2.3432232780436969E-7</v>
      </c>
    </row>
    <row r="48" spans="2:24" ht="15" thickBot="1" x14ac:dyDescent="0.4">
      <c r="B48" s="23" t="s">
        <v>137</v>
      </c>
      <c r="C48" s="24" t="s">
        <v>136</v>
      </c>
      <c r="D48" s="68">
        <f t="shared" ref="D48:F55" si="15">D90*$C$25</f>
        <v>1.9411233101818118E-6</v>
      </c>
      <c r="E48" s="68">
        <f t="shared" si="15"/>
        <v>1.9317562355558859E-9</v>
      </c>
      <c r="F48" s="68">
        <f t="shared" si="15"/>
        <v>3.2740707007907302E-8</v>
      </c>
      <c r="G48" s="68">
        <f t="shared" si="8"/>
        <v>1.9757957734252749E-6</v>
      </c>
      <c r="H48" s="68">
        <f t="shared" si="1"/>
        <v>1.7698582798774419E-9</v>
      </c>
      <c r="I48" s="68">
        <f t="shared" si="2"/>
        <v>3.8675962540987112E-9</v>
      </c>
      <c r="J48" s="68">
        <f t="shared" si="3"/>
        <v>0</v>
      </c>
      <c r="K48" s="68">
        <f t="shared" ref="K48:N55" si="16">K90*$G$25</f>
        <v>9.3243006119182697E-7</v>
      </c>
      <c r="L48" s="68">
        <f t="shared" si="16"/>
        <v>0</v>
      </c>
      <c r="M48" s="68">
        <f t="shared" si="16"/>
        <v>0</v>
      </c>
      <c r="N48" s="68">
        <f t="shared" si="16"/>
        <v>0</v>
      </c>
      <c r="O48" s="68">
        <f t="shared" ref="O48:P55" si="17">O90*$F$25</f>
        <v>1.3467450128314041E-6</v>
      </c>
      <c r="P48" s="68">
        <f t="shared" si="17"/>
        <v>0</v>
      </c>
      <c r="Q48" s="68">
        <f t="shared" si="11"/>
        <v>2.2791750740232309E-6</v>
      </c>
      <c r="R48" s="68">
        <f t="shared" ref="R48:U55" si="18">R90*$H$25</f>
        <v>0</v>
      </c>
      <c r="S48" s="68">
        <f t="shared" si="18"/>
        <v>2.521339217575748E-9</v>
      </c>
      <c r="T48" s="68">
        <f t="shared" si="18"/>
        <v>1.7300176301892159E-7</v>
      </c>
      <c r="U48" s="68">
        <f t="shared" si="18"/>
        <v>2.3347525433053731E-7</v>
      </c>
      <c r="V48" s="68">
        <f t="shared" si="13"/>
        <v>4.0899835656703465E-7</v>
      </c>
      <c r="W48" s="68">
        <f t="shared" si="14"/>
        <v>4.6696066585495164E-6</v>
      </c>
      <c r="X48" s="68">
        <f t="shared" si="6"/>
        <v>-2.0286766144811281E-6</v>
      </c>
    </row>
    <row r="49" spans="1:24" ht="15" thickBot="1" x14ac:dyDescent="0.4">
      <c r="B49" s="23" t="s">
        <v>138</v>
      </c>
      <c r="C49" s="24" t="s">
        <v>139</v>
      </c>
      <c r="D49" s="66">
        <f t="shared" si="15"/>
        <v>57.292076281046512</v>
      </c>
      <c r="E49" s="66">
        <f t="shared" si="15"/>
        <v>2.2113111408335979E-3</v>
      </c>
      <c r="F49" s="66">
        <f t="shared" si="15"/>
        <v>7.289700741064116E-2</v>
      </c>
      <c r="G49" s="66">
        <f t="shared" si="8"/>
        <v>57.367184599597984</v>
      </c>
      <c r="H49" s="66">
        <f t="shared" si="1"/>
        <v>2.0259840553139758E-3</v>
      </c>
      <c r="I49" s="66">
        <f t="shared" si="2"/>
        <v>1.8289269343209999E-3</v>
      </c>
      <c r="J49" s="66">
        <f t="shared" si="3"/>
        <v>0</v>
      </c>
      <c r="K49" s="66">
        <f t="shared" si="16"/>
        <v>55.06399251255322</v>
      </c>
      <c r="L49" s="66">
        <f t="shared" si="16"/>
        <v>0</v>
      </c>
      <c r="M49" s="66">
        <f t="shared" si="16"/>
        <v>0</v>
      </c>
      <c r="N49" s="66">
        <f t="shared" si="16"/>
        <v>0</v>
      </c>
      <c r="O49" s="66">
        <f t="shared" si="17"/>
        <v>14.809452514601871</v>
      </c>
      <c r="P49" s="66">
        <f t="shared" si="17"/>
        <v>0</v>
      </c>
      <c r="Q49" s="66">
        <f t="shared" si="11"/>
        <v>69.873445027155086</v>
      </c>
      <c r="R49" s="66">
        <f t="shared" si="18"/>
        <v>0</v>
      </c>
      <c r="S49" s="66">
        <f t="shared" si="18"/>
        <v>3.774196030806907E-3</v>
      </c>
      <c r="T49" s="66">
        <f t="shared" si="18"/>
        <v>6.826470718060234</v>
      </c>
      <c r="U49" s="66">
        <f t="shared" si="18"/>
        <v>9.44092387162849</v>
      </c>
      <c r="V49" s="66">
        <f t="shared" si="13"/>
        <v>16.271168785719532</v>
      </c>
      <c r="W49" s="66">
        <f t="shared" si="14"/>
        <v>143.51565332346223</v>
      </c>
      <c r="X49" s="66">
        <f t="shared" si="6"/>
        <v>-98.996147602555681</v>
      </c>
    </row>
    <row r="50" spans="1:24" ht="15" thickBot="1" x14ac:dyDescent="0.4">
      <c r="B50" s="23" t="s">
        <v>140</v>
      </c>
      <c r="C50" s="24" t="s">
        <v>141</v>
      </c>
      <c r="D50" s="68">
        <f t="shared" si="15"/>
        <v>48.520118613546899</v>
      </c>
      <c r="E50" s="68">
        <f t="shared" si="15"/>
        <v>2.893650382775894E-2</v>
      </c>
      <c r="F50" s="68">
        <f t="shared" si="15"/>
        <v>6.9073236142314842</v>
      </c>
      <c r="G50" s="68">
        <f t="shared" si="8"/>
        <v>55.456378731606144</v>
      </c>
      <c r="H50" s="68">
        <f t="shared" si="1"/>
        <v>2.6511373406038031E-2</v>
      </c>
      <c r="I50" s="68">
        <f t="shared" si="2"/>
        <v>1.487189345902032</v>
      </c>
      <c r="J50" s="68">
        <f t="shared" si="3"/>
        <v>0</v>
      </c>
      <c r="K50" s="68">
        <f t="shared" si="16"/>
        <v>22.518212276639431</v>
      </c>
      <c r="L50" s="68">
        <f t="shared" si="16"/>
        <v>0</v>
      </c>
      <c r="M50" s="68">
        <f t="shared" si="16"/>
        <v>0</v>
      </c>
      <c r="N50" s="68">
        <f t="shared" si="16"/>
        <v>0</v>
      </c>
      <c r="O50" s="68">
        <f t="shared" si="17"/>
        <v>4589.9951930990073</v>
      </c>
      <c r="P50" s="68">
        <f t="shared" si="17"/>
        <v>0</v>
      </c>
      <c r="Q50" s="68">
        <f t="shared" si="11"/>
        <v>4612.5134053756465</v>
      </c>
      <c r="R50" s="68">
        <f t="shared" si="18"/>
        <v>0</v>
      </c>
      <c r="S50" s="68">
        <f t="shared" si="18"/>
        <v>4.9395482592800778E-2</v>
      </c>
      <c r="T50" s="68">
        <f t="shared" si="18"/>
        <v>3.1863808343924842</v>
      </c>
      <c r="U50" s="68">
        <f t="shared" si="18"/>
        <v>10.742005495480029</v>
      </c>
      <c r="V50" s="68">
        <f t="shared" si="13"/>
        <v>13.977781812465315</v>
      </c>
      <c r="W50" s="68">
        <f t="shared" si="14"/>
        <v>4683.4612666390267</v>
      </c>
      <c r="X50" s="68">
        <f t="shared" si="6"/>
        <v>-63.121414887563418</v>
      </c>
    </row>
    <row r="51" spans="1:24" ht="15" thickBot="1" x14ac:dyDescent="0.4">
      <c r="B51" s="23" t="s">
        <v>142</v>
      </c>
      <c r="C51" s="24" t="s">
        <v>141</v>
      </c>
      <c r="D51" s="66">
        <f t="shared" si="15"/>
        <v>5.2663799999999998</v>
      </c>
      <c r="E51" s="66">
        <f t="shared" si="15"/>
        <v>0</v>
      </c>
      <c r="F51" s="66">
        <f t="shared" si="15"/>
        <v>0</v>
      </c>
      <c r="G51" s="66">
        <f t="shared" si="8"/>
        <v>5.2663799999999998</v>
      </c>
      <c r="H51" s="66">
        <f t="shared" si="1"/>
        <v>0</v>
      </c>
      <c r="I51" s="66">
        <f t="shared" si="2"/>
        <v>0</v>
      </c>
      <c r="J51" s="66">
        <f t="shared" si="3"/>
        <v>0</v>
      </c>
      <c r="K51" s="66">
        <f t="shared" si="16"/>
        <v>0</v>
      </c>
      <c r="L51" s="66">
        <f t="shared" si="16"/>
        <v>0</v>
      </c>
      <c r="M51" s="66">
        <f t="shared" si="16"/>
        <v>0</v>
      </c>
      <c r="N51" s="66">
        <f t="shared" si="16"/>
        <v>0</v>
      </c>
      <c r="O51" s="66">
        <f t="shared" si="17"/>
        <v>0</v>
      </c>
      <c r="P51" s="66">
        <f t="shared" si="17"/>
        <v>0</v>
      </c>
      <c r="Q51" s="66">
        <f t="shared" si="11"/>
        <v>0</v>
      </c>
      <c r="R51" s="66">
        <f t="shared" si="18"/>
        <v>0</v>
      </c>
      <c r="S51" s="66">
        <f t="shared" si="18"/>
        <v>0</v>
      </c>
      <c r="T51" s="66">
        <f t="shared" si="18"/>
        <v>0</v>
      </c>
      <c r="U51" s="66">
        <f t="shared" si="18"/>
        <v>0</v>
      </c>
      <c r="V51" s="66">
        <f t="shared" si="13"/>
        <v>0</v>
      </c>
      <c r="W51" s="66">
        <f t="shared" si="14"/>
        <v>5.2663799999999998</v>
      </c>
      <c r="X51" s="66">
        <f t="shared" si="6"/>
        <v>0</v>
      </c>
    </row>
    <row r="52" spans="1:24" ht="15" thickBot="1" x14ac:dyDescent="0.4">
      <c r="B52" s="23" t="s">
        <v>143</v>
      </c>
      <c r="C52" s="24" t="s">
        <v>141</v>
      </c>
      <c r="D52" s="68">
        <f t="shared" si="15"/>
        <v>53.786498613546911</v>
      </c>
      <c r="E52" s="68">
        <f t="shared" si="15"/>
        <v>2.893650382775894E-2</v>
      </c>
      <c r="F52" s="68">
        <f t="shared" si="15"/>
        <v>6.9073236142314842</v>
      </c>
      <c r="G52" s="68">
        <f t="shared" si="8"/>
        <v>60.722758731606156</v>
      </c>
      <c r="H52" s="68">
        <f t="shared" si="1"/>
        <v>2.6511373406038031E-2</v>
      </c>
      <c r="I52" s="68">
        <f t="shared" si="2"/>
        <v>1.487189345902032</v>
      </c>
      <c r="J52" s="68">
        <f t="shared" si="3"/>
        <v>0</v>
      </c>
      <c r="K52" s="68">
        <f t="shared" si="16"/>
        <v>22.518212276639431</v>
      </c>
      <c r="L52" s="68">
        <f t="shared" si="16"/>
        <v>0</v>
      </c>
      <c r="M52" s="68">
        <f t="shared" si="16"/>
        <v>0</v>
      </c>
      <c r="N52" s="68">
        <f t="shared" si="16"/>
        <v>0</v>
      </c>
      <c r="O52" s="68">
        <f t="shared" si="17"/>
        <v>4589.9951930990073</v>
      </c>
      <c r="P52" s="68">
        <f t="shared" si="17"/>
        <v>0</v>
      </c>
      <c r="Q52" s="68">
        <f t="shared" si="11"/>
        <v>4612.5134053756465</v>
      </c>
      <c r="R52" s="68">
        <f t="shared" si="18"/>
        <v>0</v>
      </c>
      <c r="S52" s="68">
        <f t="shared" si="18"/>
        <v>4.9395482592800778E-2</v>
      </c>
      <c r="T52" s="68">
        <f t="shared" si="18"/>
        <v>3.1863808343924842</v>
      </c>
      <c r="U52" s="68">
        <f t="shared" si="18"/>
        <v>10.742005495480029</v>
      </c>
      <c r="V52" s="68">
        <f t="shared" si="13"/>
        <v>13.977781812465315</v>
      </c>
      <c r="W52" s="68">
        <f t="shared" si="14"/>
        <v>4688.7276466390267</v>
      </c>
      <c r="X52" s="68">
        <f t="shared" si="6"/>
        <v>-63.121414887563418</v>
      </c>
    </row>
    <row r="53" spans="1:24" ht="15" thickBot="1" x14ac:dyDescent="0.4">
      <c r="B53" s="23" t="s">
        <v>144</v>
      </c>
      <c r="C53" s="24" t="s">
        <v>141</v>
      </c>
      <c r="D53" s="66">
        <f t="shared" si="15"/>
        <v>4546.6666704445652</v>
      </c>
      <c r="E53" s="66">
        <f t="shared" si="15"/>
        <v>9.2111289477338492</v>
      </c>
      <c r="F53" s="66">
        <f t="shared" si="15"/>
        <v>85.648869287206963</v>
      </c>
      <c r="G53" s="66">
        <f t="shared" si="8"/>
        <v>4641.5266686795057</v>
      </c>
      <c r="H53" s="66">
        <f t="shared" si="1"/>
        <v>8.4391563154314522</v>
      </c>
      <c r="I53" s="66">
        <f t="shared" si="2"/>
        <v>13.93758785221597</v>
      </c>
      <c r="J53" s="66">
        <f t="shared" si="3"/>
        <v>0</v>
      </c>
      <c r="K53" s="66">
        <f t="shared" si="16"/>
        <v>1039.8821691914391</v>
      </c>
      <c r="L53" s="66">
        <f t="shared" si="16"/>
        <v>0</v>
      </c>
      <c r="M53" s="66">
        <f t="shared" si="16"/>
        <v>0</v>
      </c>
      <c r="N53" s="66">
        <f t="shared" si="16"/>
        <v>0</v>
      </c>
      <c r="O53" s="66">
        <f t="shared" si="17"/>
        <v>40420.44208767471</v>
      </c>
      <c r="P53" s="66">
        <f t="shared" si="17"/>
        <v>0</v>
      </c>
      <c r="Q53" s="66">
        <f t="shared" si="11"/>
        <v>41460.324256866152</v>
      </c>
      <c r="R53" s="66">
        <f t="shared" si="18"/>
        <v>0</v>
      </c>
      <c r="S53" s="66">
        <f t="shared" si="18"/>
        <v>9.8888368488194782</v>
      </c>
      <c r="T53" s="66">
        <f t="shared" si="18"/>
        <v>34.070702644492648</v>
      </c>
      <c r="U53" s="66">
        <f t="shared" si="18"/>
        <v>121.6207881424023</v>
      </c>
      <c r="V53" s="66">
        <f t="shared" si="13"/>
        <v>165.58032763571444</v>
      </c>
      <c r="W53" s="66">
        <f t="shared" si="14"/>
        <v>46289.807997349017</v>
      </c>
      <c r="X53" s="66">
        <f t="shared" si="6"/>
        <v>1.8672395803914521</v>
      </c>
    </row>
    <row r="54" spans="1:24" ht="15" thickBot="1" x14ac:dyDescent="0.4">
      <c r="B54" s="23" t="s">
        <v>145</v>
      </c>
      <c r="C54" s="24" t="s">
        <v>141</v>
      </c>
      <c r="D54" s="68">
        <f t="shared" si="15"/>
        <v>4546.6666704445652</v>
      </c>
      <c r="E54" s="68">
        <f t="shared" si="15"/>
        <v>9.2111289477338492</v>
      </c>
      <c r="F54" s="68">
        <f t="shared" si="15"/>
        <v>85.648869287206963</v>
      </c>
      <c r="G54" s="68">
        <f t="shared" si="8"/>
        <v>4641.5266686795057</v>
      </c>
      <c r="H54" s="68">
        <f t="shared" si="1"/>
        <v>8.4391563154314522</v>
      </c>
      <c r="I54" s="68">
        <f t="shared" si="2"/>
        <v>13.93758785221597</v>
      </c>
      <c r="J54" s="68">
        <f t="shared" si="3"/>
        <v>0</v>
      </c>
      <c r="K54" s="68">
        <f t="shared" si="16"/>
        <v>1039.8821691914391</v>
      </c>
      <c r="L54" s="68">
        <f t="shared" si="16"/>
        <v>0</v>
      </c>
      <c r="M54" s="68">
        <f t="shared" si="16"/>
        <v>0</v>
      </c>
      <c r="N54" s="68">
        <f t="shared" si="16"/>
        <v>0</v>
      </c>
      <c r="O54" s="68">
        <f t="shared" si="17"/>
        <v>40420.44208767471</v>
      </c>
      <c r="P54" s="68">
        <f t="shared" si="17"/>
        <v>0</v>
      </c>
      <c r="Q54" s="68">
        <f t="shared" si="11"/>
        <v>41460.324256866152</v>
      </c>
      <c r="R54" s="68">
        <f t="shared" si="18"/>
        <v>0</v>
      </c>
      <c r="S54" s="68">
        <f t="shared" si="18"/>
        <v>9.8888368488194782</v>
      </c>
      <c r="T54" s="68">
        <f t="shared" si="18"/>
        <v>34.070702644492648</v>
      </c>
      <c r="U54" s="68">
        <f t="shared" si="18"/>
        <v>121.6207881424023</v>
      </c>
      <c r="V54" s="68">
        <f t="shared" si="13"/>
        <v>165.58032763571444</v>
      </c>
      <c r="W54" s="68">
        <f t="shared" si="14"/>
        <v>46289.807997349017</v>
      </c>
      <c r="X54" s="68">
        <f t="shared" si="6"/>
        <v>1.8672395803914521</v>
      </c>
    </row>
    <row r="55" spans="1:24" ht="15" thickBot="1" x14ac:dyDescent="0.4">
      <c r="B55" s="23" t="s">
        <v>146</v>
      </c>
      <c r="C55" s="24" t="s">
        <v>141</v>
      </c>
      <c r="D55" s="66">
        <f t="shared" si="15"/>
        <v>39.820771925843381</v>
      </c>
      <c r="E55" s="66">
        <f t="shared" si="15"/>
        <v>0</v>
      </c>
      <c r="F55" s="66">
        <f t="shared" si="15"/>
        <v>0</v>
      </c>
      <c r="G55" s="66">
        <f t="shared" si="8"/>
        <v>39.820771925843381</v>
      </c>
      <c r="H55" s="66">
        <f t="shared" si="1"/>
        <v>0</v>
      </c>
      <c r="I55" s="66">
        <f t="shared" si="2"/>
        <v>0</v>
      </c>
      <c r="J55" s="66">
        <f t="shared" si="3"/>
        <v>0</v>
      </c>
      <c r="K55" s="66">
        <f t="shared" si="16"/>
        <v>5.314826421861663</v>
      </c>
      <c r="L55" s="66">
        <f t="shared" si="16"/>
        <v>0</v>
      </c>
      <c r="M55" s="66">
        <f t="shared" si="16"/>
        <v>0</v>
      </c>
      <c r="N55" s="66">
        <f t="shared" si="16"/>
        <v>0</v>
      </c>
      <c r="O55" s="66">
        <f t="shared" si="17"/>
        <v>0</v>
      </c>
      <c r="P55" s="66">
        <f t="shared" si="17"/>
        <v>0</v>
      </c>
      <c r="Q55" s="66">
        <f t="shared" si="11"/>
        <v>5.314826421861663</v>
      </c>
      <c r="R55" s="66">
        <f t="shared" si="18"/>
        <v>0</v>
      </c>
      <c r="S55" s="66">
        <f t="shared" si="18"/>
        <v>0</v>
      </c>
      <c r="T55" s="66">
        <f t="shared" si="18"/>
        <v>0</v>
      </c>
      <c r="U55" s="66">
        <f t="shared" si="18"/>
        <v>0</v>
      </c>
      <c r="V55" s="66">
        <f t="shared" si="13"/>
        <v>0</v>
      </c>
      <c r="W55" s="66">
        <f t="shared" si="14"/>
        <v>45.135598347705042</v>
      </c>
      <c r="X55" s="66">
        <f t="shared" si="6"/>
        <v>0</v>
      </c>
    </row>
    <row r="56" spans="1:24" ht="15" thickBot="1" x14ac:dyDescent="0.4">
      <c r="A56" s="113" t="s">
        <v>165</v>
      </c>
      <c r="B56" s="23" t="s">
        <v>153</v>
      </c>
      <c r="C56" s="24" t="s">
        <v>37</v>
      </c>
      <c r="D56" s="68">
        <f>D99*$C$25</f>
        <v>2.684272</v>
      </c>
      <c r="E56" s="68">
        <f>E99*$C$25</f>
        <v>0</v>
      </c>
      <c r="F56" s="68">
        <f>F99*$C$25</f>
        <v>0</v>
      </c>
      <c r="G56" s="68">
        <f t="shared" ref="G56" si="19">SUM(D56:F56)</f>
        <v>2.684272</v>
      </c>
      <c r="H56" s="68">
        <f>H99*$D$25</f>
        <v>0</v>
      </c>
      <c r="I56" s="68">
        <f>I99*$E$25</f>
        <v>0</v>
      </c>
      <c r="J56" s="68">
        <f>J99*$F$25</f>
        <v>0</v>
      </c>
      <c r="K56" s="68">
        <f>K99*$G$25</f>
        <v>0</v>
      </c>
      <c r="L56" s="68">
        <f>L99*$G$25</f>
        <v>0</v>
      </c>
      <c r="M56" s="68">
        <f>M99*$G$25</f>
        <v>0</v>
      </c>
      <c r="N56" s="68">
        <f>N99*$G$25</f>
        <v>0</v>
      </c>
      <c r="O56" s="68">
        <f>O99*$F$25</f>
        <v>0</v>
      </c>
      <c r="P56" s="68">
        <f>P99*$F$25</f>
        <v>0</v>
      </c>
      <c r="Q56" s="68">
        <f t="shared" ref="Q56" si="20">SUM(J56:P56)</f>
        <v>0</v>
      </c>
      <c r="R56" s="68">
        <f>R99*$H$25</f>
        <v>0</v>
      </c>
      <c r="S56" s="68">
        <f>S99*$H$25</f>
        <v>0</v>
      </c>
      <c r="T56" s="68">
        <f>T99*$H$25</f>
        <v>0</v>
      </c>
      <c r="U56" s="68">
        <f>U99*$H$25</f>
        <v>0</v>
      </c>
      <c r="V56" s="68">
        <f t="shared" ref="V56" si="21">SUM(R56:U56)</f>
        <v>0</v>
      </c>
      <c r="W56" s="68">
        <f t="shared" ref="W56" si="22">G56+H56+I56+Q56+V56</f>
        <v>2.684272</v>
      </c>
      <c r="X56" s="68">
        <f>X99*$H$25</f>
        <v>0</v>
      </c>
    </row>
    <row r="57" spans="1:24" ht="15" thickBot="1" x14ac:dyDescent="0.4">
      <c r="B57" s="23" t="s">
        <v>147</v>
      </c>
      <c r="C57" s="24" t="s">
        <v>29</v>
      </c>
      <c r="D57" s="66">
        <f t="shared" ref="D57:F64" si="23">D99*$C$25</f>
        <v>2.684272</v>
      </c>
      <c r="E57" s="66">
        <f t="shared" si="23"/>
        <v>0</v>
      </c>
      <c r="F57" s="66">
        <f t="shared" si="23"/>
        <v>0</v>
      </c>
      <c r="G57" s="66">
        <f t="shared" si="8"/>
        <v>2.684272</v>
      </c>
      <c r="H57" s="66">
        <f t="shared" ref="H57:H67" si="24">H99*$D$25</f>
        <v>0</v>
      </c>
      <c r="I57" s="66">
        <f t="shared" ref="I57:I67" si="25">I99*$E$25</f>
        <v>0</v>
      </c>
      <c r="J57" s="66">
        <f t="shared" ref="J57:J67" si="26">J99*$F$25</f>
        <v>0</v>
      </c>
      <c r="K57" s="66">
        <f t="shared" ref="K57:N64" si="27">K99*$G$25</f>
        <v>0</v>
      </c>
      <c r="L57" s="66">
        <f t="shared" si="27"/>
        <v>0</v>
      </c>
      <c r="M57" s="66">
        <f t="shared" si="27"/>
        <v>0</v>
      </c>
      <c r="N57" s="66">
        <f t="shared" si="27"/>
        <v>0</v>
      </c>
      <c r="O57" s="66">
        <f t="shared" ref="O57:P64" si="28">O99*$F$25</f>
        <v>0</v>
      </c>
      <c r="P57" s="66">
        <f t="shared" si="28"/>
        <v>0</v>
      </c>
      <c r="Q57" s="66">
        <f t="shared" si="11"/>
        <v>0</v>
      </c>
      <c r="R57" s="66">
        <f t="shared" ref="R57:U64" si="29">R99*$H$25</f>
        <v>0</v>
      </c>
      <c r="S57" s="66">
        <f t="shared" si="29"/>
        <v>0</v>
      </c>
      <c r="T57" s="66">
        <f t="shared" si="29"/>
        <v>0</v>
      </c>
      <c r="U57" s="66">
        <f t="shared" si="29"/>
        <v>0</v>
      </c>
      <c r="V57" s="66">
        <f t="shared" si="13"/>
        <v>0</v>
      </c>
      <c r="W57" s="66">
        <f t="shared" si="14"/>
        <v>2.684272</v>
      </c>
      <c r="X57" s="66">
        <f t="shared" ref="X57:X67" si="30">X99*$H$25</f>
        <v>0</v>
      </c>
    </row>
    <row r="58" spans="1:24" ht="15" thickBot="1" x14ac:dyDescent="0.4">
      <c r="B58" s="23" t="s">
        <v>148</v>
      </c>
      <c r="C58" s="24" t="s">
        <v>141</v>
      </c>
      <c r="D58" s="68">
        <f t="shared" si="23"/>
        <v>0</v>
      </c>
      <c r="E58" s="68">
        <f t="shared" si="23"/>
        <v>0</v>
      </c>
      <c r="F58" s="68">
        <f t="shared" si="23"/>
        <v>0</v>
      </c>
      <c r="G58" s="68">
        <f t="shared" si="8"/>
        <v>0</v>
      </c>
      <c r="H58" s="68">
        <f t="shared" si="24"/>
        <v>0</v>
      </c>
      <c r="I58" s="68">
        <f t="shared" si="25"/>
        <v>0</v>
      </c>
      <c r="J58" s="68">
        <f t="shared" si="26"/>
        <v>0</v>
      </c>
      <c r="K58" s="68">
        <f t="shared" si="27"/>
        <v>0</v>
      </c>
      <c r="L58" s="68">
        <f t="shared" si="27"/>
        <v>0</v>
      </c>
      <c r="M58" s="68">
        <f t="shared" si="27"/>
        <v>0</v>
      </c>
      <c r="N58" s="68">
        <f t="shared" si="27"/>
        <v>0</v>
      </c>
      <c r="O58" s="68">
        <f t="shared" si="28"/>
        <v>0</v>
      </c>
      <c r="P58" s="68">
        <f t="shared" si="28"/>
        <v>0</v>
      </c>
      <c r="Q58" s="68">
        <f t="shared" si="11"/>
        <v>0</v>
      </c>
      <c r="R58" s="68">
        <f t="shared" si="29"/>
        <v>0</v>
      </c>
      <c r="S58" s="68">
        <f t="shared" si="29"/>
        <v>0</v>
      </c>
      <c r="T58" s="68">
        <f t="shared" si="29"/>
        <v>0</v>
      </c>
      <c r="U58" s="68">
        <f t="shared" si="29"/>
        <v>0</v>
      </c>
      <c r="V58" s="68">
        <f t="shared" si="13"/>
        <v>0</v>
      </c>
      <c r="W58" s="68">
        <f t="shared" si="14"/>
        <v>0</v>
      </c>
      <c r="X58" s="68">
        <f t="shared" si="30"/>
        <v>0</v>
      </c>
    </row>
    <row r="59" spans="1:24" ht="15" thickBot="1" x14ac:dyDescent="0.4">
      <c r="B59" s="23" t="s">
        <v>149</v>
      </c>
      <c r="C59" s="24" t="s">
        <v>141</v>
      </c>
      <c r="D59" s="66">
        <f t="shared" si="23"/>
        <v>0</v>
      </c>
      <c r="E59" s="66">
        <f t="shared" si="23"/>
        <v>0</v>
      </c>
      <c r="F59" s="66">
        <f t="shared" si="23"/>
        <v>0</v>
      </c>
      <c r="G59" s="66">
        <f t="shared" si="8"/>
        <v>0</v>
      </c>
      <c r="H59" s="66">
        <f t="shared" si="24"/>
        <v>0</v>
      </c>
      <c r="I59" s="66">
        <f t="shared" si="25"/>
        <v>0</v>
      </c>
      <c r="J59" s="66">
        <f t="shared" si="26"/>
        <v>0</v>
      </c>
      <c r="K59" s="66">
        <f t="shared" si="27"/>
        <v>0</v>
      </c>
      <c r="L59" s="66">
        <f t="shared" si="27"/>
        <v>0</v>
      </c>
      <c r="M59" s="66">
        <f t="shared" si="27"/>
        <v>0</v>
      </c>
      <c r="N59" s="66">
        <f t="shared" si="27"/>
        <v>0</v>
      </c>
      <c r="O59" s="66">
        <f t="shared" si="28"/>
        <v>0</v>
      </c>
      <c r="P59" s="66">
        <f t="shared" si="28"/>
        <v>0</v>
      </c>
      <c r="Q59" s="66">
        <f t="shared" si="11"/>
        <v>0</v>
      </c>
      <c r="R59" s="66">
        <f t="shared" si="29"/>
        <v>0</v>
      </c>
      <c r="S59" s="66">
        <f t="shared" si="29"/>
        <v>0</v>
      </c>
      <c r="T59" s="66">
        <f t="shared" si="29"/>
        <v>0</v>
      </c>
      <c r="U59" s="66">
        <f t="shared" si="29"/>
        <v>0</v>
      </c>
      <c r="V59" s="66">
        <f t="shared" si="13"/>
        <v>0</v>
      </c>
      <c r="W59" s="66">
        <f t="shared" si="14"/>
        <v>0</v>
      </c>
      <c r="X59" s="66">
        <f t="shared" si="30"/>
        <v>0</v>
      </c>
    </row>
    <row r="60" spans="1:24" ht="15" thickBot="1" x14ac:dyDescent="0.4">
      <c r="B60" s="23" t="s">
        <v>150</v>
      </c>
      <c r="C60" s="24" t="s">
        <v>38</v>
      </c>
      <c r="D60" s="68">
        <f t="shared" si="23"/>
        <v>0.81170122077722162</v>
      </c>
      <c r="E60" s="68">
        <f t="shared" si="23"/>
        <v>4.339022647675904E-4</v>
      </c>
      <c r="F60" s="68">
        <f t="shared" si="23"/>
        <v>1.980869294007126E-2</v>
      </c>
      <c r="G60" s="68">
        <f t="shared" si="8"/>
        <v>0.83194381598206046</v>
      </c>
      <c r="H60" s="68">
        <f t="shared" si="24"/>
        <v>3.9753748522805121E-4</v>
      </c>
      <c r="I60" s="68">
        <f t="shared" si="25"/>
        <v>9.2952479563968692E-3</v>
      </c>
      <c r="J60" s="68">
        <f t="shared" si="26"/>
        <v>0</v>
      </c>
      <c r="K60" s="68">
        <f t="shared" si="27"/>
        <v>0.3269999913686093</v>
      </c>
      <c r="L60" s="68">
        <f t="shared" si="27"/>
        <v>0</v>
      </c>
      <c r="M60" s="68">
        <f t="shared" si="27"/>
        <v>0</v>
      </c>
      <c r="N60" s="68">
        <f t="shared" si="27"/>
        <v>0</v>
      </c>
      <c r="O60" s="68">
        <f t="shared" si="28"/>
        <v>1.321995670567315</v>
      </c>
      <c r="P60" s="68">
        <f t="shared" si="28"/>
        <v>0</v>
      </c>
      <c r="Q60" s="68">
        <f t="shared" si="11"/>
        <v>1.6489956619359243</v>
      </c>
      <c r="R60" s="68">
        <f t="shared" si="29"/>
        <v>0</v>
      </c>
      <c r="S60" s="68">
        <f t="shared" si="29"/>
        <v>6.3446379959353281E-4</v>
      </c>
      <c r="T60" s="68">
        <f t="shared" si="29"/>
        <v>20.09773870711366</v>
      </c>
      <c r="U60" s="68">
        <f t="shared" si="29"/>
        <v>22.773835984297438</v>
      </c>
      <c r="V60" s="68">
        <f t="shared" si="13"/>
        <v>42.87220915521069</v>
      </c>
      <c r="W60" s="68">
        <f t="shared" si="14"/>
        <v>45.362841418570298</v>
      </c>
      <c r="X60" s="68">
        <f t="shared" si="30"/>
        <v>-148.2156994455828</v>
      </c>
    </row>
    <row r="61" spans="1:24" ht="15" thickBot="1" x14ac:dyDescent="0.4">
      <c r="B61" s="23" t="s">
        <v>67</v>
      </c>
      <c r="C61" s="24" t="s">
        <v>29</v>
      </c>
      <c r="D61" s="66">
        <f t="shared" si="23"/>
        <v>132.2974766296461</v>
      </c>
      <c r="E61" s="66">
        <f t="shared" si="23"/>
        <v>2.1621201071353531E-3</v>
      </c>
      <c r="F61" s="66">
        <f t="shared" si="23"/>
        <v>0.41649198156516581</v>
      </c>
      <c r="G61" s="66">
        <f t="shared" si="8"/>
        <v>132.7161307313184</v>
      </c>
      <c r="H61" s="66">
        <f t="shared" si="24"/>
        <v>1.9809156576123818E-3</v>
      </c>
      <c r="I61" s="66">
        <f t="shared" si="25"/>
        <v>5.46868098948241E-2</v>
      </c>
      <c r="J61" s="66">
        <f t="shared" si="26"/>
        <v>0</v>
      </c>
      <c r="K61" s="66">
        <f t="shared" si="27"/>
        <v>75.77718206925671</v>
      </c>
      <c r="L61" s="66">
        <f t="shared" si="27"/>
        <v>0</v>
      </c>
      <c r="M61" s="66">
        <f t="shared" si="27"/>
        <v>0</v>
      </c>
      <c r="N61" s="66">
        <f t="shared" si="27"/>
        <v>0</v>
      </c>
      <c r="O61" s="66">
        <f t="shared" si="28"/>
        <v>12.62396982081707</v>
      </c>
      <c r="P61" s="66">
        <f t="shared" si="28"/>
        <v>0</v>
      </c>
      <c r="Q61" s="66">
        <f t="shared" si="11"/>
        <v>88.401151890073777</v>
      </c>
      <c r="R61" s="66">
        <f t="shared" si="29"/>
        <v>0</v>
      </c>
      <c r="S61" s="66">
        <f t="shared" si="29"/>
        <v>3.668201214803349E-3</v>
      </c>
      <c r="T61" s="66">
        <f t="shared" si="29"/>
        <v>0</v>
      </c>
      <c r="U61" s="66">
        <f t="shared" si="29"/>
        <v>4.4941638505084116</v>
      </c>
      <c r="V61" s="66">
        <f t="shared" si="13"/>
        <v>4.4978320517232149</v>
      </c>
      <c r="W61" s="66">
        <f t="shared" si="14"/>
        <v>225.67178239866783</v>
      </c>
      <c r="X61" s="66">
        <f t="shared" si="30"/>
        <v>-4.0108701791188299E-2</v>
      </c>
    </row>
    <row r="62" spans="1:24" ht="15" thickBot="1" x14ac:dyDescent="0.4">
      <c r="B62" s="23" t="s">
        <v>68</v>
      </c>
      <c r="C62" s="24" t="s">
        <v>29</v>
      </c>
      <c r="D62" s="68">
        <f t="shared" si="23"/>
        <v>21.033446630726971</v>
      </c>
      <c r="E62" s="68">
        <f t="shared" si="23"/>
        <v>4.7964028479950689E-2</v>
      </c>
      <c r="F62" s="68">
        <f t="shared" si="23"/>
        <v>3.1678633578199231</v>
      </c>
      <c r="G62" s="68">
        <f t="shared" si="8"/>
        <v>24.249274017026842</v>
      </c>
      <c r="H62" s="68">
        <f t="shared" si="24"/>
        <v>4.3944226180841178E-2</v>
      </c>
      <c r="I62" s="68">
        <f t="shared" si="25"/>
        <v>0.3918371566116684</v>
      </c>
      <c r="J62" s="68">
        <f t="shared" si="26"/>
        <v>0</v>
      </c>
      <c r="K62" s="68">
        <f t="shared" si="27"/>
        <v>20.77340503002592</v>
      </c>
      <c r="L62" s="68">
        <f t="shared" si="27"/>
        <v>0</v>
      </c>
      <c r="M62" s="68">
        <f t="shared" si="27"/>
        <v>0</v>
      </c>
      <c r="N62" s="68">
        <f t="shared" si="27"/>
        <v>0</v>
      </c>
      <c r="O62" s="68">
        <f t="shared" si="28"/>
        <v>58.07108618453119</v>
      </c>
      <c r="P62" s="68">
        <f t="shared" si="28"/>
        <v>0</v>
      </c>
      <c r="Q62" s="68">
        <f t="shared" si="11"/>
        <v>78.84449121455711</v>
      </c>
      <c r="R62" s="68">
        <f t="shared" si="29"/>
        <v>0</v>
      </c>
      <c r="S62" s="68">
        <f t="shared" si="29"/>
        <v>8.1859370627581432E-2</v>
      </c>
      <c r="T62" s="68">
        <f t="shared" si="29"/>
        <v>0</v>
      </c>
      <c r="U62" s="68">
        <f t="shared" si="29"/>
        <v>0.59164087855079128</v>
      </c>
      <c r="V62" s="68">
        <f t="shared" si="13"/>
        <v>0.6735002491783727</v>
      </c>
      <c r="W62" s="68">
        <f t="shared" si="14"/>
        <v>104.20304686355483</v>
      </c>
      <c r="X62" s="68">
        <f t="shared" si="30"/>
        <v>-0.85489616953684</v>
      </c>
    </row>
    <row r="63" spans="1:24" ht="15" thickBot="1" x14ac:dyDescent="0.4">
      <c r="B63" s="23" t="s">
        <v>69</v>
      </c>
      <c r="C63" s="24" t="s">
        <v>29</v>
      </c>
      <c r="D63" s="66">
        <f t="shared" si="23"/>
        <v>1.456971041393771E-2</v>
      </c>
      <c r="E63" s="66">
        <f t="shared" si="23"/>
        <v>3.7998969589318418E-5</v>
      </c>
      <c r="F63" s="66">
        <f t="shared" si="23"/>
        <v>1.623656661256167E-4</v>
      </c>
      <c r="G63" s="66">
        <f t="shared" si="8"/>
        <v>1.4770075049652644E-2</v>
      </c>
      <c r="H63" s="66">
        <f t="shared" si="24"/>
        <v>3.4814325801885418E-5</v>
      </c>
      <c r="I63" s="66">
        <f t="shared" si="25"/>
        <v>8.9630135924548696E-5</v>
      </c>
      <c r="J63" s="66">
        <f t="shared" si="26"/>
        <v>0</v>
      </c>
      <c r="K63" s="66">
        <f t="shared" si="27"/>
        <v>1.572453046604393E-2</v>
      </c>
      <c r="L63" s="66">
        <f t="shared" si="27"/>
        <v>0</v>
      </c>
      <c r="M63" s="66">
        <f t="shared" si="27"/>
        <v>0</v>
      </c>
      <c r="N63" s="66">
        <f t="shared" si="27"/>
        <v>0</v>
      </c>
      <c r="O63" s="66">
        <f t="shared" si="28"/>
        <v>1.382540535557873E-2</v>
      </c>
      <c r="P63" s="66">
        <f t="shared" si="28"/>
        <v>0</v>
      </c>
      <c r="Q63" s="66">
        <f t="shared" si="11"/>
        <v>2.9549935821622658E-2</v>
      </c>
      <c r="R63" s="66">
        <f t="shared" si="29"/>
        <v>0</v>
      </c>
      <c r="S63" s="66">
        <f t="shared" si="29"/>
        <v>6.4758789530851429E-5</v>
      </c>
      <c r="T63" s="66">
        <f t="shared" si="29"/>
        <v>0</v>
      </c>
      <c r="U63" s="66">
        <f t="shared" si="29"/>
        <v>2.4261246844246379E-4</v>
      </c>
      <c r="V63" s="66">
        <f t="shared" si="13"/>
        <v>3.073712579733152E-4</v>
      </c>
      <c r="W63" s="66">
        <f t="shared" si="14"/>
        <v>4.4751826590975048E-2</v>
      </c>
      <c r="X63" s="66">
        <f t="shared" si="30"/>
        <v>-4.0368305264707919E-4</v>
      </c>
    </row>
    <row r="64" spans="1:24" ht="15" thickBot="1" x14ac:dyDescent="0.4">
      <c r="B64" s="23" t="s">
        <v>70</v>
      </c>
      <c r="C64" s="24" t="s">
        <v>29</v>
      </c>
      <c r="D64" s="68">
        <f t="shared" si="23"/>
        <v>0</v>
      </c>
      <c r="E64" s="68">
        <f t="shared" si="23"/>
        <v>0</v>
      </c>
      <c r="F64" s="68">
        <f t="shared" si="23"/>
        <v>0</v>
      </c>
      <c r="G64" s="68">
        <f t="shared" si="8"/>
        <v>0</v>
      </c>
      <c r="H64" s="68">
        <f t="shared" si="24"/>
        <v>0</v>
      </c>
      <c r="I64" s="68">
        <f t="shared" si="25"/>
        <v>0</v>
      </c>
      <c r="J64" s="68">
        <f t="shared" si="26"/>
        <v>0</v>
      </c>
      <c r="K64" s="68">
        <f t="shared" si="27"/>
        <v>0</v>
      </c>
      <c r="L64" s="68">
        <f t="shared" si="27"/>
        <v>0</v>
      </c>
      <c r="M64" s="68">
        <f t="shared" si="27"/>
        <v>0</v>
      </c>
      <c r="N64" s="68">
        <f t="shared" si="27"/>
        <v>0</v>
      </c>
      <c r="O64" s="68">
        <f t="shared" si="28"/>
        <v>0</v>
      </c>
      <c r="P64" s="68">
        <f t="shared" si="28"/>
        <v>0</v>
      </c>
      <c r="Q64" s="68">
        <f t="shared" si="11"/>
        <v>0</v>
      </c>
      <c r="R64" s="68">
        <f t="shared" si="29"/>
        <v>0</v>
      </c>
      <c r="S64" s="68">
        <f t="shared" si="29"/>
        <v>0</v>
      </c>
      <c r="T64" s="68">
        <f t="shared" si="29"/>
        <v>0</v>
      </c>
      <c r="U64" s="68">
        <f t="shared" si="29"/>
        <v>0</v>
      </c>
      <c r="V64" s="68">
        <f t="shared" si="13"/>
        <v>0</v>
      </c>
      <c r="W64" s="68">
        <f t="shared" si="14"/>
        <v>0</v>
      </c>
      <c r="X64" s="68">
        <f t="shared" si="30"/>
        <v>0</v>
      </c>
    </row>
    <row r="65" spans="1:24" ht="15" thickBot="1" x14ac:dyDescent="0.4">
      <c r="B65" s="23" t="s">
        <v>151</v>
      </c>
      <c r="C65" s="24" t="s">
        <v>29</v>
      </c>
      <c r="D65" s="66">
        <f t="shared" ref="D65:F67" si="31">D107*$C$25</f>
        <v>3.237773657708087E-3</v>
      </c>
      <c r="E65" s="66">
        <f t="shared" si="31"/>
        <v>0</v>
      </c>
      <c r="F65" s="66">
        <f t="shared" si="31"/>
        <v>2.545112</v>
      </c>
      <c r="G65" s="66">
        <f t="shared" si="8"/>
        <v>2.5483497736577081</v>
      </c>
      <c r="H65" s="66">
        <f t="shared" si="24"/>
        <v>0</v>
      </c>
      <c r="I65" s="66">
        <f t="shared" si="25"/>
        <v>1.0656099999999999</v>
      </c>
      <c r="J65" s="66">
        <f t="shared" si="26"/>
        <v>0</v>
      </c>
      <c r="K65" s="66">
        <f t="shared" ref="K65:N67" si="32">K107*$G$25</f>
        <v>1.939951529715234E-3</v>
      </c>
      <c r="L65" s="66">
        <f t="shared" si="32"/>
        <v>0</v>
      </c>
      <c r="M65" s="66">
        <f t="shared" si="32"/>
        <v>0</v>
      </c>
      <c r="N65" s="66">
        <f t="shared" si="32"/>
        <v>0</v>
      </c>
      <c r="O65" s="66">
        <f t="shared" ref="O65:P67" si="33">O107*$F$25</f>
        <v>0</v>
      </c>
      <c r="P65" s="66">
        <f t="shared" si="33"/>
        <v>0</v>
      </c>
      <c r="Q65" s="66">
        <f t="shared" si="11"/>
        <v>1.939951529715234E-3</v>
      </c>
      <c r="R65" s="66">
        <f t="shared" ref="R65:U67" si="34">R107*$H$25</f>
        <v>0</v>
      </c>
      <c r="S65" s="66">
        <f t="shared" si="34"/>
        <v>0</v>
      </c>
      <c r="T65" s="66">
        <f t="shared" si="34"/>
        <v>1.8740000000000001</v>
      </c>
      <c r="U65" s="66">
        <f t="shared" si="34"/>
        <v>0</v>
      </c>
      <c r="V65" s="66">
        <f t="shared" si="13"/>
        <v>1.8740000000000001</v>
      </c>
      <c r="W65" s="66">
        <f t="shared" si="14"/>
        <v>5.4898997251874233</v>
      </c>
      <c r="X65" s="66">
        <f t="shared" si="30"/>
        <v>0</v>
      </c>
    </row>
    <row r="66" spans="1:24" ht="15" thickBot="1" x14ac:dyDescent="0.4">
      <c r="B66" s="23" t="s">
        <v>152</v>
      </c>
      <c r="C66" s="24" t="s">
        <v>29</v>
      </c>
      <c r="D66" s="68">
        <f t="shared" si="31"/>
        <v>0</v>
      </c>
      <c r="E66" s="68">
        <f t="shared" si="31"/>
        <v>0</v>
      </c>
      <c r="F66" s="68">
        <f t="shared" si="31"/>
        <v>0</v>
      </c>
      <c r="G66" s="68">
        <f t="shared" si="8"/>
        <v>0</v>
      </c>
      <c r="H66" s="68">
        <f t="shared" si="24"/>
        <v>0</v>
      </c>
      <c r="I66" s="68">
        <f t="shared" si="25"/>
        <v>0</v>
      </c>
      <c r="J66" s="68">
        <f t="shared" si="26"/>
        <v>0</v>
      </c>
      <c r="K66" s="68">
        <f t="shared" si="32"/>
        <v>0</v>
      </c>
      <c r="L66" s="68">
        <f t="shared" si="32"/>
        <v>0</v>
      </c>
      <c r="M66" s="68">
        <f t="shared" si="32"/>
        <v>0</v>
      </c>
      <c r="N66" s="68">
        <f t="shared" si="32"/>
        <v>0</v>
      </c>
      <c r="O66" s="68">
        <f t="shared" si="33"/>
        <v>0</v>
      </c>
      <c r="P66" s="68">
        <f t="shared" si="33"/>
        <v>0</v>
      </c>
      <c r="Q66" s="68">
        <f t="shared" si="11"/>
        <v>0</v>
      </c>
      <c r="R66" s="68">
        <f t="shared" si="34"/>
        <v>0</v>
      </c>
      <c r="S66" s="68">
        <f t="shared" si="34"/>
        <v>0</v>
      </c>
      <c r="T66" s="68">
        <f t="shared" si="34"/>
        <v>0</v>
      </c>
      <c r="U66" s="68">
        <f t="shared" si="34"/>
        <v>0</v>
      </c>
      <c r="V66" s="68">
        <f t="shared" si="13"/>
        <v>0</v>
      </c>
      <c r="W66" s="68">
        <f t="shared" si="14"/>
        <v>0</v>
      </c>
      <c r="X66" s="68">
        <f t="shared" si="30"/>
        <v>0</v>
      </c>
    </row>
    <row r="67" spans="1:24" ht="15" thickBot="1" x14ac:dyDescent="0.4">
      <c r="B67" s="23" t="s">
        <v>71</v>
      </c>
      <c r="C67" s="24" t="s">
        <v>37</v>
      </c>
      <c r="D67" s="66">
        <f t="shared" si="31"/>
        <v>0</v>
      </c>
      <c r="E67" s="66">
        <f t="shared" si="31"/>
        <v>0</v>
      </c>
      <c r="F67" s="66">
        <f t="shared" si="31"/>
        <v>0</v>
      </c>
      <c r="G67" s="66">
        <f t="shared" si="8"/>
        <v>0</v>
      </c>
      <c r="H67" s="66">
        <f t="shared" si="24"/>
        <v>0</v>
      </c>
      <c r="I67" s="66">
        <f t="shared" si="25"/>
        <v>0</v>
      </c>
      <c r="J67" s="66">
        <f t="shared" si="26"/>
        <v>0</v>
      </c>
      <c r="K67" s="66">
        <f t="shared" si="32"/>
        <v>0</v>
      </c>
      <c r="L67" s="66">
        <f t="shared" si="32"/>
        <v>0</v>
      </c>
      <c r="M67" s="66">
        <f t="shared" si="32"/>
        <v>0</v>
      </c>
      <c r="N67" s="66">
        <f t="shared" si="32"/>
        <v>0</v>
      </c>
      <c r="O67" s="66">
        <f t="shared" si="33"/>
        <v>0</v>
      </c>
      <c r="P67" s="66">
        <f t="shared" si="33"/>
        <v>0</v>
      </c>
      <c r="Q67" s="66">
        <f t="shared" si="11"/>
        <v>0</v>
      </c>
      <c r="R67" s="66">
        <f t="shared" si="34"/>
        <v>0</v>
      </c>
      <c r="S67" s="66">
        <f t="shared" si="34"/>
        <v>0</v>
      </c>
      <c r="T67" s="66">
        <f t="shared" si="34"/>
        <v>0</v>
      </c>
      <c r="U67" s="66">
        <f t="shared" si="34"/>
        <v>0</v>
      </c>
      <c r="V67" s="66">
        <f t="shared" si="13"/>
        <v>0</v>
      </c>
      <c r="W67" s="66">
        <f t="shared" si="14"/>
        <v>0</v>
      </c>
      <c r="X67" s="66">
        <f t="shared" si="30"/>
        <v>0</v>
      </c>
    </row>
    <row r="68" spans="1:24" ht="15" thickBot="1" x14ac:dyDescent="0.4">
      <c r="B68" s="23"/>
      <c r="C68" s="24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</row>
    <row r="69" spans="1:24" ht="15" thickBot="1" x14ac:dyDescent="0.4">
      <c r="B69" s="23" t="s">
        <v>154</v>
      </c>
      <c r="C69" s="24" t="s">
        <v>29</v>
      </c>
      <c r="D69" s="66">
        <f t="shared" ref="D69:F70" si="35">D111*$C$25</f>
        <v>0.02</v>
      </c>
      <c r="E69" s="66">
        <f t="shared" si="35"/>
        <v>0</v>
      </c>
      <c r="F69" s="66">
        <f t="shared" si="35"/>
        <v>0</v>
      </c>
      <c r="G69" s="66">
        <f t="shared" si="8"/>
        <v>0.02</v>
      </c>
      <c r="H69" s="66">
        <f t="shared" ref="H69:J70" si="36">H111*$C$25</f>
        <v>0</v>
      </c>
      <c r="I69" s="66">
        <f t="shared" si="36"/>
        <v>0</v>
      </c>
      <c r="J69" s="66">
        <f t="shared" si="36"/>
        <v>0</v>
      </c>
      <c r="K69" s="66">
        <f>K111*$G$25</f>
        <v>0</v>
      </c>
      <c r="L69" s="66">
        <f t="shared" ref="L69:P70" si="37">L111*$C$25</f>
        <v>0</v>
      </c>
      <c r="M69" s="66">
        <f t="shared" si="37"/>
        <v>0</v>
      </c>
      <c r="N69" s="66">
        <f t="shared" si="37"/>
        <v>0</v>
      </c>
      <c r="O69" s="66">
        <f t="shared" si="37"/>
        <v>0</v>
      </c>
      <c r="P69" s="66">
        <f t="shared" si="37"/>
        <v>0</v>
      </c>
      <c r="Q69" s="66">
        <f t="shared" si="11"/>
        <v>0</v>
      </c>
      <c r="R69" s="66">
        <f t="shared" ref="R69:U70" si="38">R111*$C$25</f>
        <v>0</v>
      </c>
      <c r="S69" s="66">
        <f t="shared" si="38"/>
        <v>0</v>
      </c>
      <c r="T69" s="66">
        <f t="shared" si="38"/>
        <v>0</v>
      </c>
      <c r="U69" s="66">
        <f t="shared" si="38"/>
        <v>0</v>
      </c>
      <c r="V69" s="66">
        <f t="shared" si="13"/>
        <v>0</v>
      </c>
      <c r="W69" s="66">
        <f t="shared" si="14"/>
        <v>0.02</v>
      </c>
      <c r="X69" s="66">
        <f t="shared" ref="X69:X70" si="39">X111*$C$25</f>
        <v>0</v>
      </c>
    </row>
    <row r="70" spans="1:24" ht="15" thickBot="1" x14ac:dyDescent="0.4">
      <c r="B70" s="23" t="s">
        <v>155</v>
      </c>
      <c r="C70" s="24" t="s">
        <v>29</v>
      </c>
      <c r="D70" s="68">
        <f t="shared" si="35"/>
        <v>0.5</v>
      </c>
      <c r="E70" s="68">
        <f t="shared" si="35"/>
        <v>0</v>
      </c>
      <c r="F70" s="68">
        <f t="shared" si="35"/>
        <v>0</v>
      </c>
      <c r="G70" s="68">
        <f t="shared" si="8"/>
        <v>0.5</v>
      </c>
      <c r="H70" s="68">
        <f t="shared" si="36"/>
        <v>0</v>
      </c>
      <c r="I70" s="68">
        <f t="shared" si="36"/>
        <v>0</v>
      </c>
      <c r="J70" s="68">
        <f t="shared" si="36"/>
        <v>0</v>
      </c>
      <c r="K70" s="68">
        <f>K112*$G$25</f>
        <v>0</v>
      </c>
      <c r="L70" s="68">
        <f t="shared" si="37"/>
        <v>0</v>
      </c>
      <c r="M70" s="68">
        <f t="shared" si="37"/>
        <v>0</v>
      </c>
      <c r="N70" s="68">
        <f t="shared" si="37"/>
        <v>0</v>
      </c>
      <c r="O70" s="68">
        <f t="shared" si="37"/>
        <v>0</v>
      </c>
      <c r="P70" s="68">
        <f t="shared" si="37"/>
        <v>0</v>
      </c>
      <c r="Q70" s="68">
        <f t="shared" si="11"/>
        <v>0</v>
      </c>
      <c r="R70" s="68">
        <f t="shared" si="38"/>
        <v>0</v>
      </c>
      <c r="S70" s="68">
        <f t="shared" si="38"/>
        <v>0</v>
      </c>
      <c r="T70" s="68">
        <f t="shared" si="38"/>
        <v>0</v>
      </c>
      <c r="U70" s="68">
        <f t="shared" si="38"/>
        <v>0</v>
      </c>
      <c r="V70" s="68">
        <f t="shared" si="13"/>
        <v>0</v>
      </c>
      <c r="W70" s="68">
        <f t="shared" si="14"/>
        <v>0.5</v>
      </c>
      <c r="X70" s="68">
        <f t="shared" si="39"/>
        <v>0</v>
      </c>
    </row>
    <row r="71" spans="1:24" x14ac:dyDescent="0.35">
      <c r="A71" s="26"/>
      <c r="E71"/>
      <c r="F71"/>
      <c r="G71"/>
      <c r="H71"/>
      <c r="I71"/>
      <c r="J71"/>
      <c r="K71"/>
      <c r="L71"/>
      <c r="M71"/>
      <c r="N71"/>
      <c r="O71"/>
      <c r="P71"/>
    </row>
    <row r="72" spans="1:24" ht="44" thickBot="1" x14ac:dyDescent="0.4">
      <c r="A72" s="6"/>
      <c r="B72" s="35" t="s">
        <v>88</v>
      </c>
      <c r="C72" s="36" t="s">
        <v>26</v>
      </c>
      <c r="D72" s="95" t="s">
        <v>89</v>
      </c>
      <c r="E72" s="95" t="s">
        <v>90</v>
      </c>
      <c r="F72" s="95" t="s">
        <v>91</v>
      </c>
      <c r="G72" s="95" t="s">
        <v>158</v>
      </c>
      <c r="H72" s="95" t="s">
        <v>92</v>
      </c>
      <c r="I72" s="95" t="s">
        <v>93</v>
      </c>
      <c r="J72" s="95" t="s">
        <v>94</v>
      </c>
      <c r="K72" s="95" t="s">
        <v>95</v>
      </c>
      <c r="L72" s="95" t="s">
        <v>96</v>
      </c>
      <c r="M72" s="95" t="s">
        <v>97</v>
      </c>
      <c r="N72" s="95" t="s">
        <v>98</v>
      </c>
      <c r="O72" s="95" t="s">
        <v>99</v>
      </c>
      <c r="P72" s="95" t="s">
        <v>100</v>
      </c>
      <c r="Q72" s="96" t="s">
        <v>157</v>
      </c>
      <c r="R72" s="96" t="s">
        <v>101</v>
      </c>
      <c r="S72" s="96" t="s">
        <v>102</v>
      </c>
      <c r="T72" s="96" t="s">
        <v>103</v>
      </c>
      <c r="U72" s="96" t="s">
        <v>104</v>
      </c>
      <c r="V72" s="96" t="s">
        <v>156</v>
      </c>
      <c r="W72" s="96" t="s">
        <v>105</v>
      </c>
      <c r="X72" s="96" t="s">
        <v>106</v>
      </c>
    </row>
    <row r="73" spans="1:24" ht="15.75" customHeight="1" thickBot="1" x14ac:dyDescent="0.4">
      <c r="B73" s="37" t="s">
        <v>107</v>
      </c>
      <c r="C73" s="38" t="s">
        <v>108</v>
      </c>
      <c r="D73" s="66">
        <v>87.593875806489322</v>
      </c>
      <c r="E73" s="66">
        <v>0.51728495864384161</v>
      </c>
      <c r="F73" s="66">
        <v>4.9508821263508436</v>
      </c>
      <c r="G73" s="66">
        <v>93.062042891484012</v>
      </c>
      <c r="H73" s="66">
        <v>0.47393198492687189</v>
      </c>
      <c r="I73" s="66">
        <v>3.1694290302223789</v>
      </c>
      <c r="J73" s="66">
        <v>0</v>
      </c>
      <c r="K73" s="66">
        <v>44.128593144911939</v>
      </c>
      <c r="L73" s="66">
        <v>0</v>
      </c>
      <c r="M73" s="66">
        <v>0</v>
      </c>
      <c r="N73" s="66">
        <v>0</v>
      </c>
      <c r="O73" s="66">
        <v>308.05718954024519</v>
      </c>
      <c r="P73" s="66">
        <v>0</v>
      </c>
      <c r="Q73" s="67">
        <v>352.18578268515711</v>
      </c>
      <c r="R73" s="67">
        <v>0</v>
      </c>
      <c r="S73" s="67">
        <v>0.4693409337419337</v>
      </c>
      <c r="T73" s="67">
        <v>2.5490111564651339</v>
      </c>
      <c r="U73" s="67">
        <v>15.50051824547476</v>
      </c>
      <c r="V73" s="67">
        <v>18.518870335681829</v>
      </c>
      <c r="W73" s="67">
        <v>467.41005692747217</v>
      </c>
      <c r="X73" s="67">
        <v>-13.26523417258014</v>
      </c>
    </row>
    <row r="74" spans="1:24" ht="15.75" customHeight="1" thickBot="1" x14ac:dyDescent="0.4">
      <c r="B74" s="37" t="s">
        <v>109</v>
      </c>
      <c r="C74" s="38" t="s">
        <v>108</v>
      </c>
      <c r="D74" s="68">
        <v>-2.3178013092308438</v>
      </c>
      <c r="E74" s="68">
        <v>2.1150274344544618E-6</v>
      </c>
      <c r="F74" s="68">
        <v>1.1702627796458189</v>
      </c>
      <c r="G74" s="68">
        <v>-1.1475364145575904</v>
      </c>
      <c r="H74" s="68">
        <v>1.9377697600442811E-6</v>
      </c>
      <c r="I74" s="68">
        <v>1.8686072445565209</v>
      </c>
      <c r="J74" s="68">
        <v>0</v>
      </c>
      <c r="K74" s="68">
        <v>0.3015765336800032</v>
      </c>
      <c r="L74" s="68">
        <v>0</v>
      </c>
      <c r="M74" s="68">
        <v>0</v>
      </c>
      <c r="N74" s="68">
        <v>0</v>
      </c>
      <c r="O74" s="68">
        <v>17.226622942473881</v>
      </c>
      <c r="P74" s="68">
        <v>0</v>
      </c>
      <c r="Q74" s="69">
        <v>17.528199476153883</v>
      </c>
      <c r="R74" s="69">
        <v>0</v>
      </c>
      <c r="S74" s="69">
        <v>3.6098620410136298E-6</v>
      </c>
      <c r="T74" s="69">
        <v>8.6330640962988245E-2</v>
      </c>
      <c r="U74" s="69">
        <v>8.3048492909453682</v>
      </c>
      <c r="V74" s="69">
        <v>8.3911835417703973</v>
      </c>
      <c r="W74" s="69">
        <v>26.640455785692971</v>
      </c>
      <c r="X74" s="69">
        <v>1.1961639979677181</v>
      </c>
    </row>
    <row r="75" spans="1:24" ht="15.75" customHeight="1" thickBot="1" x14ac:dyDescent="0.4">
      <c r="B75" s="37" t="s">
        <v>110</v>
      </c>
      <c r="C75" s="38" t="s">
        <v>108</v>
      </c>
      <c r="D75" s="66">
        <v>89.911005507621098</v>
      </c>
      <c r="E75" s="66">
        <v>0.51728206189781312</v>
      </c>
      <c r="F75" s="66">
        <v>3.7806179923309942</v>
      </c>
      <c r="G75" s="66">
        <v>94.208905561849903</v>
      </c>
      <c r="H75" s="66">
        <v>0.47392933095332768</v>
      </c>
      <c r="I75" s="66">
        <v>1.3008217432724121</v>
      </c>
      <c r="J75" s="66">
        <v>0</v>
      </c>
      <c r="K75" s="66">
        <v>43.826924517347329</v>
      </c>
      <c r="L75" s="66">
        <v>0</v>
      </c>
      <c r="M75" s="66">
        <v>0</v>
      </c>
      <c r="N75" s="66">
        <v>0</v>
      </c>
      <c r="O75" s="66">
        <v>290.83056659777128</v>
      </c>
      <c r="P75" s="66">
        <v>0</v>
      </c>
      <c r="Q75" s="66">
        <v>334.6574911151186</v>
      </c>
      <c r="R75" s="66">
        <v>0</v>
      </c>
      <c r="S75" s="66">
        <v>0.46933598966727991</v>
      </c>
      <c r="T75" s="66">
        <v>2.4626805155021461</v>
      </c>
      <c r="U75" s="66">
        <v>7.1956689140318462</v>
      </c>
      <c r="V75" s="66">
        <v>10.127685419201272</v>
      </c>
      <c r="W75" s="66">
        <v>440.76883317039551</v>
      </c>
      <c r="X75" s="66">
        <v>-14.461398170547859</v>
      </c>
    </row>
    <row r="76" spans="1:24" ht="15.75" customHeight="1" thickBot="1" x14ac:dyDescent="0.4">
      <c r="B76" s="37" t="s">
        <v>111</v>
      </c>
      <c r="C76" s="38" t="s">
        <v>108</v>
      </c>
      <c r="D76" s="68">
        <v>6.7160809906329779E-4</v>
      </c>
      <c r="E76" s="68">
        <v>7.8171859401839234E-7</v>
      </c>
      <c r="F76" s="68">
        <v>1.354374029885527E-6</v>
      </c>
      <c r="G76" s="68">
        <v>6.7374419168720169E-4</v>
      </c>
      <c r="H76" s="68">
        <v>7.1620378425204173E-7</v>
      </c>
      <c r="I76" s="68">
        <v>4.2393445461926401E-8</v>
      </c>
      <c r="J76" s="68">
        <v>0</v>
      </c>
      <c r="K76" s="68">
        <v>9.2093884604382232E-5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9.2093884604382232E-5</v>
      </c>
      <c r="R76" s="68">
        <v>0</v>
      </c>
      <c r="S76" s="68">
        <v>1.334212612721688E-6</v>
      </c>
      <c r="T76" s="68">
        <v>0</v>
      </c>
      <c r="U76" s="68">
        <v>4.0497549980834211E-8</v>
      </c>
      <c r="V76" s="68">
        <v>1.3747101627025223E-6</v>
      </c>
      <c r="W76" s="68">
        <v>7.6797138368400047E-4</v>
      </c>
      <c r="X76" s="68">
        <v>0</v>
      </c>
    </row>
    <row r="77" spans="1:24" ht="15.75" customHeight="1" thickBot="1" x14ac:dyDescent="0.4">
      <c r="B77" s="37" t="s">
        <v>112</v>
      </c>
      <c r="C77" s="38" t="s">
        <v>113</v>
      </c>
      <c r="D77" s="66">
        <v>5.2599617292863996E-6</v>
      </c>
      <c r="E77" s="66">
        <v>6.2748114786438322E-9</v>
      </c>
      <c r="F77" s="66">
        <v>1.64176096846603E-7</v>
      </c>
      <c r="G77" s="66">
        <v>5.4304126376116464E-6</v>
      </c>
      <c r="H77" s="66">
        <v>5.7489277610391927E-9</v>
      </c>
      <c r="I77" s="66">
        <v>1.9600566233430139E-8</v>
      </c>
      <c r="J77" s="66">
        <v>0</v>
      </c>
      <c r="K77" s="66">
        <v>4.1173905086341266E-6</v>
      </c>
      <c r="L77" s="66">
        <v>0</v>
      </c>
      <c r="M77" s="66">
        <v>0</v>
      </c>
      <c r="N77" s="66">
        <v>0</v>
      </c>
      <c r="O77" s="66">
        <v>3.4146033217913748E-6</v>
      </c>
      <c r="P77" s="66">
        <v>0</v>
      </c>
      <c r="Q77" s="66">
        <v>7.5319938304255018E-6</v>
      </c>
      <c r="R77" s="66">
        <v>0</v>
      </c>
      <c r="S77" s="66">
        <v>9.7416473912516607E-9</v>
      </c>
      <c r="T77" s="66">
        <v>2.2044962826412951E-7</v>
      </c>
      <c r="U77" s="66">
        <v>4.3235026450607797E-7</v>
      </c>
      <c r="V77" s="66">
        <v>6.6254154016145912E-7</v>
      </c>
      <c r="W77" s="66">
        <v>1.3650297502193075E-5</v>
      </c>
      <c r="X77" s="66">
        <v>-7.8648793940402962E-7</v>
      </c>
    </row>
    <row r="78" spans="1:24" ht="15.75" customHeight="1" thickBot="1" x14ac:dyDescent="0.4">
      <c r="B78" s="37" t="s">
        <v>114</v>
      </c>
      <c r="C78" s="38" t="s">
        <v>115</v>
      </c>
      <c r="D78" s="68">
        <v>0.43475075188452578</v>
      </c>
      <c r="E78" s="68">
        <v>8.2501695387928212E-4</v>
      </c>
      <c r="F78" s="68">
        <v>2.0268431806658001E-2</v>
      </c>
      <c r="G78" s="68">
        <v>0.45584420064506304</v>
      </c>
      <c r="H78" s="68">
        <v>7.5587336537952655E-4</v>
      </c>
      <c r="I78" s="68">
        <v>3.7904503821453951E-3</v>
      </c>
      <c r="J78" s="68">
        <v>0</v>
      </c>
      <c r="K78" s="68">
        <v>0.2078813095691224</v>
      </c>
      <c r="L78" s="68">
        <v>0</v>
      </c>
      <c r="M78" s="68">
        <v>0</v>
      </c>
      <c r="N78" s="68">
        <v>0</v>
      </c>
      <c r="O78" s="68">
        <v>1.4411922349755319</v>
      </c>
      <c r="P78" s="68">
        <v>0</v>
      </c>
      <c r="Q78" s="68">
        <v>1.6490735445446543</v>
      </c>
      <c r="R78" s="68">
        <v>0</v>
      </c>
      <c r="S78" s="68">
        <v>1.053249278980899E-3</v>
      </c>
      <c r="T78" s="68">
        <v>2.4927267132009059E-2</v>
      </c>
      <c r="U78" s="68">
        <v>5.4786751639428782E-2</v>
      </c>
      <c r="V78" s="68">
        <v>8.0767268050418742E-2</v>
      </c>
      <c r="W78" s="68">
        <v>2.1902313369876607</v>
      </c>
      <c r="X78" s="68">
        <v>-0.215637278822149</v>
      </c>
    </row>
    <row r="79" spans="1:24" ht="15" thickBot="1" x14ac:dyDescent="0.4">
      <c r="B79" s="37" t="s">
        <v>116</v>
      </c>
      <c r="C79" s="38" t="s">
        <v>117</v>
      </c>
      <c r="D79" s="66">
        <v>1.13252086039774E-3</v>
      </c>
      <c r="E79" s="66">
        <v>1.9388982964304519E-6</v>
      </c>
      <c r="F79" s="66">
        <v>1.340515629725906E-5</v>
      </c>
      <c r="G79" s="66">
        <v>1.1478649149914294E-3</v>
      </c>
      <c r="H79" s="66">
        <v>1.776401774000344E-6</v>
      </c>
      <c r="I79" s="66">
        <v>1.983388483287779E-5</v>
      </c>
      <c r="J79" s="66">
        <v>0</v>
      </c>
      <c r="K79" s="66">
        <v>1.0807111839117331E-3</v>
      </c>
      <c r="L79" s="66">
        <v>0</v>
      </c>
      <c r="M79" s="66">
        <v>0</v>
      </c>
      <c r="N79" s="66">
        <v>0</v>
      </c>
      <c r="O79" s="66">
        <v>9.6447212021023628E-3</v>
      </c>
      <c r="P79" s="66">
        <v>0</v>
      </c>
      <c r="Q79" s="66">
        <v>1.0725432386014096E-2</v>
      </c>
      <c r="R79" s="66">
        <v>0</v>
      </c>
      <c r="S79" s="66">
        <v>2.0004374613042959E-6</v>
      </c>
      <c r="T79" s="66">
        <v>6.1826304974257451E-5</v>
      </c>
      <c r="U79" s="66">
        <v>7.4946895043895997E-5</v>
      </c>
      <c r="V79" s="66">
        <v>1.3877363747945775E-4</v>
      </c>
      <c r="W79" s="66">
        <v>1.2033681225091861E-2</v>
      </c>
      <c r="X79" s="66">
        <v>-4.0230725509076339E-2</v>
      </c>
    </row>
    <row r="80" spans="1:24" ht="15" thickBot="1" x14ac:dyDescent="0.4">
      <c r="B80" s="39" t="s">
        <v>118</v>
      </c>
      <c r="C80" s="40" t="s">
        <v>119</v>
      </c>
      <c r="D80" s="68">
        <v>5.6340967826860343E-2</v>
      </c>
      <c r="E80" s="68">
        <v>1.517991419579646E-4</v>
      </c>
      <c r="F80" s="68">
        <v>2.4605423371632969E-3</v>
      </c>
      <c r="G80" s="68">
        <v>5.895330930598161E-2</v>
      </c>
      <c r="H80" s="68">
        <v>1.3907705502774469E-4</v>
      </c>
      <c r="I80" s="68">
        <v>1.7374128182260141E-3</v>
      </c>
      <c r="J80" s="68">
        <v>0</v>
      </c>
      <c r="K80" s="68">
        <v>3.2603596283238528E-2</v>
      </c>
      <c r="L80" s="68">
        <v>0</v>
      </c>
      <c r="M80" s="68">
        <v>0</v>
      </c>
      <c r="N80" s="68">
        <v>0</v>
      </c>
      <c r="O80" s="68">
        <v>0.1986224906947589</v>
      </c>
      <c r="P80" s="68">
        <v>0</v>
      </c>
      <c r="Q80" s="68">
        <v>0.23122608697799743</v>
      </c>
      <c r="R80" s="68">
        <v>0</v>
      </c>
      <c r="S80" s="68">
        <v>2.1541480088062119E-4</v>
      </c>
      <c r="T80" s="68">
        <v>1.358494337822626E-2</v>
      </c>
      <c r="U80" s="68">
        <v>2.1357163324739331E-2</v>
      </c>
      <c r="V80" s="68">
        <v>3.5157521503846212E-2</v>
      </c>
      <c r="W80" s="68">
        <v>0.32721340766107904</v>
      </c>
      <c r="X80" s="68">
        <v>-3.0222747598706471E-2</v>
      </c>
    </row>
    <row r="81" spans="1:24" ht="15" thickBot="1" x14ac:dyDescent="0.4">
      <c r="B81" s="39" t="s">
        <v>120</v>
      </c>
      <c r="C81" s="97" t="s">
        <v>121</v>
      </c>
      <c r="D81" s="66">
        <v>0.61508806746136246</v>
      </c>
      <c r="E81" s="66">
        <v>1.6657752316715109E-3</v>
      </c>
      <c r="F81" s="66">
        <v>3.03913520071354E-2</v>
      </c>
      <c r="G81" s="66">
        <v>0.6471451947001694</v>
      </c>
      <c r="H81" s="66">
        <v>1.5261687949671421E-3</v>
      </c>
      <c r="I81" s="66">
        <v>1.2027641248250769E-2</v>
      </c>
      <c r="J81" s="66">
        <v>0</v>
      </c>
      <c r="K81" s="66">
        <v>0.35759124919922658</v>
      </c>
      <c r="L81" s="66">
        <v>0</v>
      </c>
      <c r="M81" s="66">
        <v>0</v>
      </c>
      <c r="N81" s="66">
        <v>0</v>
      </c>
      <c r="O81" s="66">
        <v>3.3178595274813798</v>
      </c>
      <c r="P81" s="66">
        <v>0</v>
      </c>
      <c r="Q81" s="66">
        <v>3.6754507766806066</v>
      </c>
      <c r="R81" s="66">
        <v>0</v>
      </c>
      <c r="S81" s="66">
        <v>2.3631047788455952E-3</v>
      </c>
      <c r="T81" s="66">
        <v>2.2236764760507989E-2</v>
      </c>
      <c r="U81" s="66">
        <v>0.1143141731336076</v>
      </c>
      <c r="V81" s="66">
        <v>0.1389140426729612</v>
      </c>
      <c r="W81" s="66">
        <v>4.4750638240969547</v>
      </c>
      <c r="X81" s="66">
        <v>-0.3757548173610063</v>
      </c>
    </row>
    <row r="82" spans="1:24" ht="15.75" customHeight="1" thickBot="1" x14ac:dyDescent="0.4">
      <c r="A82" s="26"/>
      <c r="B82" s="39" t="s">
        <v>122</v>
      </c>
      <c r="C82" s="97" t="s">
        <v>123</v>
      </c>
      <c r="D82" s="68">
        <v>0.21408140629569189</v>
      </c>
      <c r="E82" s="68">
        <v>5.3507155013845598E-4</v>
      </c>
      <c r="F82" s="68">
        <v>8.5853543530276851E-3</v>
      </c>
      <c r="G82" s="68">
        <v>0.22320183219885803</v>
      </c>
      <c r="H82" s="68">
        <v>4.9022790552395615E-4</v>
      </c>
      <c r="I82" s="68">
        <v>2.7638202154698348E-3</v>
      </c>
      <c r="J82" s="68">
        <v>0</v>
      </c>
      <c r="K82" s="68">
        <v>0.1094368578311342</v>
      </c>
      <c r="L82" s="68">
        <v>0</v>
      </c>
      <c r="M82" s="68">
        <v>0</v>
      </c>
      <c r="N82" s="68">
        <v>0</v>
      </c>
      <c r="O82" s="68">
        <v>0.58146175997853955</v>
      </c>
      <c r="P82" s="68">
        <v>0</v>
      </c>
      <c r="Q82" s="68">
        <v>0.69089861780967377</v>
      </c>
      <c r="R82" s="68">
        <v>0</v>
      </c>
      <c r="S82" s="68">
        <v>7.0832548078512329E-4</v>
      </c>
      <c r="T82" s="68">
        <v>7.056358093246686E-3</v>
      </c>
      <c r="U82" s="68">
        <v>2.6670688109957871E-2</v>
      </c>
      <c r="V82" s="68">
        <v>3.4435371683989677E-2</v>
      </c>
      <c r="W82" s="68">
        <v>0.95178986981351532</v>
      </c>
      <c r="X82" s="68">
        <v>-9.6768078733878993E-2</v>
      </c>
    </row>
    <row r="83" spans="1:24" ht="15.75" customHeight="1" thickBot="1" x14ac:dyDescent="0.4">
      <c r="A83" s="6"/>
      <c r="B83" s="39" t="s">
        <v>124</v>
      </c>
      <c r="C83" s="97" t="s">
        <v>125</v>
      </c>
      <c r="D83" s="66">
        <v>1.343411365437357E-2</v>
      </c>
      <c r="E83" s="66">
        <v>1.8445624775980861E-7</v>
      </c>
      <c r="F83" s="66">
        <v>8.2992096000441473E-7</v>
      </c>
      <c r="G83" s="66">
        <v>1.3435128031581336E-2</v>
      </c>
      <c r="H83" s="66">
        <v>1.6899721163777109E-7</v>
      </c>
      <c r="I83" s="66">
        <v>6.7071675309266544E-8</v>
      </c>
      <c r="J83" s="66">
        <v>0</v>
      </c>
      <c r="K83" s="66">
        <v>4.8972281523251499E-3</v>
      </c>
      <c r="L83" s="66">
        <v>0</v>
      </c>
      <c r="M83" s="66">
        <v>0</v>
      </c>
      <c r="N83" s="66">
        <v>0</v>
      </c>
      <c r="O83" s="66">
        <v>3.4684490109650477E-4</v>
      </c>
      <c r="P83" s="66">
        <v>0</v>
      </c>
      <c r="Q83" s="66">
        <v>5.2440730534216544E-3</v>
      </c>
      <c r="R83" s="66">
        <v>0</v>
      </c>
      <c r="S83" s="66">
        <v>7.3093659695159635E-7</v>
      </c>
      <c r="T83" s="66">
        <v>7.5297173158816854E-6</v>
      </c>
      <c r="U83" s="66">
        <v>8.9445176245652074E-6</v>
      </c>
      <c r="V83" s="66">
        <v>1.7205171537398491E-5</v>
      </c>
      <c r="W83" s="66">
        <v>1.8696642325427334E-2</v>
      </c>
      <c r="X83" s="66">
        <v>-1.1221918558466999E-2</v>
      </c>
    </row>
    <row r="84" spans="1:24" ht="15.75" customHeight="1" thickBot="1" x14ac:dyDescent="0.4">
      <c r="B84" s="37" t="s">
        <v>126</v>
      </c>
      <c r="C84" s="38" t="s">
        <v>37</v>
      </c>
      <c r="D84" s="68">
        <v>4586.4872936735392</v>
      </c>
      <c r="E84" s="68">
        <v>9.2111289477338492</v>
      </c>
      <c r="F84" s="68">
        <v>85.648869287206963</v>
      </c>
      <c r="G84" s="68">
        <v>4681.3472919084797</v>
      </c>
      <c r="H84" s="68">
        <v>8.4391563154314522</v>
      </c>
      <c r="I84" s="68">
        <v>13.93758785221597</v>
      </c>
      <c r="J84" s="68">
        <v>0</v>
      </c>
      <c r="K84" s="68">
        <v>1045.1969774751319</v>
      </c>
      <c r="L84" s="68">
        <v>0</v>
      </c>
      <c r="M84" s="68">
        <v>0</v>
      </c>
      <c r="N84" s="68">
        <v>0</v>
      </c>
      <c r="O84" s="68">
        <v>40420.44208767471</v>
      </c>
      <c r="P84" s="68">
        <v>0</v>
      </c>
      <c r="Q84" s="68">
        <v>41465.639065149844</v>
      </c>
      <c r="R84" s="68">
        <v>0</v>
      </c>
      <c r="S84" s="68">
        <v>9.8888368488194782</v>
      </c>
      <c r="T84" s="68">
        <v>34.070702644492648</v>
      </c>
      <c r="U84" s="68">
        <v>121.6207881424023</v>
      </c>
      <c r="V84" s="68">
        <v>165.58032763571444</v>
      </c>
      <c r="W84" s="68">
        <v>46334.943428861683</v>
      </c>
      <c r="X84" s="68">
        <v>1.8672395803914521</v>
      </c>
    </row>
    <row r="85" spans="1:24" ht="15.75" customHeight="1" thickBot="1" x14ac:dyDescent="0.4">
      <c r="B85" s="37" t="s">
        <v>127</v>
      </c>
      <c r="C85" s="38" t="s">
        <v>128</v>
      </c>
      <c r="D85" s="66">
        <v>34.879927489225658</v>
      </c>
      <c r="E85" s="66">
        <v>1.8635361320474161E-2</v>
      </c>
      <c r="F85" s="66">
        <v>0.68053452213314092</v>
      </c>
      <c r="G85" s="66">
        <v>35.579097372679279</v>
      </c>
      <c r="H85" s="66">
        <v>1.7073556137406781E-2</v>
      </c>
      <c r="I85" s="66">
        <v>0.11561962357952819</v>
      </c>
      <c r="J85" s="66">
        <v>0</v>
      </c>
      <c r="K85" s="66">
        <v>14.064223397273871</v>
      </c>
      <c r="L85" s="66">
        <v>0</v>
      </c>
      <c r="M85" s="66">
        <v>0</v>
      </c>
      <c r="N85" s="66">
        <v>0</v>
      </c>
      <c r="O85" s="66">
        <v>56.553084942177513</v>
      </c>
      <c r="P85" s="66">
        <v>0</v>
      </c>
      <c r="Q85" s="66">
        <v>70.617308339451384</v>
      </c>
      <c r="R85" s="66">
        <v>0</v>
      </c>
      <c r="S85" s="66">
        <v>2.7248955560270179E-2</v>
      </c>
      <c r="T85" s="66">
        <v>723.34655174754789</v>
      </c>
      <c r="U85" s="66">
        <v>815.52174903011564</v>
      </c>
      <c r="V85" s="66">
        <v>1538.8955497332238</v>
      </c>
      <c r="W85" s="66">
        <v>1645.2246486250715</v>
      </c>
      <c r="X85" s="66">
        <v>-5489.9212606568108</v>
      </c>
    </row>
    <row r="86" spans="1:24" ht="15.75" customHeight="1" thickBot="1" x14ac:dyDescent="0.4">
      <c r="B86" s="37" t="s">
        <v>129</v>
      </c>
      <c r="C86" s="38" t="s">
        <v>130</v>
      </c>
      <c r="D86" s="68">
        <v>2.6787047043696909E-6</v>
      </c>
      <c r="E86" s="68">
        <v>7.0297552367065496E-9</v>
      </c>
      <c r="F86" s="68">
        <v>1.5873805405281749E-7</v>
      </c>
      <c r="G86" s="68">
        <v>2.844472513659215E-6</v>
      </c>
      <c r="H86" s="68">
        <v>6.4406006732089837E-9</v>
      </c>
      <c r="I86" s="68">
        <v>2.329333999100379E-8</v>
      </c>
      <c r="J86" s="68">
        <v>0</v>
      </c>
      <c r="K86" s="68">
        <v>2.0211813253141939E-6</v>
      </c>
      <c r="L86" s="68">
        <v>0</v>
      </c>
      <c r="M86" s="68">
        <v>0</v>
      </c>
      <c r="N86" s="68">
        <v>0</v>
      </c>
      <c r="O86" s="68">
        <v>4.7208361607081612E-5</v>
      </c>
      <c r="P86" s="68">
        <v>0</v>
      </c>
      <c r="Q86" s="68">
        <v>4.9229542932395805E-5</v>
      </c>
      <c r="R86" s="68">
        <v>0</v>
      </c>
      <c r="S86" s="68">
        <v>7.7332808768402604E-9</v>
      </c>
      <c r="T86" s="68">
        <v>1.190886888647914E-7</v>
      </c>
      <c r="U86" s="68">
        <v>3.2637167863910788E-7</v>
      </c>
      <c r="V86" s="68">
        <v>4.5319364838073951E-7</v>
      </c>
      <c r="W86" s="68">
        <v>5.2556943035099977E-5</v>
      </c>
      <c r="X86" s="68">
        <v>-1.393193590291508E-6</v>
      </c>
    </row>
    <row r="87" spans="1:24" ht="15.75" customHeight="1" thickBot="1" x14ac:dyDescent="0.4">
      <c r="B87" s="37" t="s">
        <v>131</v>
      </c>
      <c r="C87" s="38" t="s">
        <v>132</v>
      </c>
      <c r="D87" s="66">
        <v>16.345411146279051</v>
      </c>
      <c r="E87" s="66">
        <v>1.8288957602030972E-2</v>
      </c>
      <c r="F87" s="66">
        <v>5.0012661703165442</v>
      </c>
      <c r="G87" s="66">
        <v>21.364966274197627</v>
      </c>
      <c r="H87" s="66">
        <v>1.6756184060131931E-2</v>
      </c>
      <c r="I87" s="66">
        <v>0.3559550539323228</v>
      </c>
      <c r="J87" s="66">
        <v>0</v>
      </c>
      <c r="K87" s="66">
        <v>11.647505449632231</v>
      </c>
      <c r="L87" s="66">
        <v>0</v>
      </c>
      <c r="M87" s="66">
        <v>0</v>
      </c>
      <c r="N87" s="66">
        <v>0</v>
      </c>
      <c r="O87" s="66">
        <v>5261.3750402464584</v>
      </c>
      <c r="P87" s="66">
        <v>0</v>
      </c>
      <c r="Q87" s="66">
        <v>5273.0225456960907</v>
      </c>
      <c r="R87" s="66">
        <v>0</v>
      </c>
      <c r="S87" s="66">
        <v>2.9782552130465989E-2</v>
      </c>
      <c r="T87" s="66">
        <v>0.2247139281632177</v>
      </c>
      <c r="U87" s="66">
        <v>1.96784135996583</v>
      </c>
      <c r="V87" s="66">
        <v>2.2223378402595135</v>
      </c>
      <c r="W87" s="66">
        <v>5296.9825610485404</v>
      </c>
      <c r="X87" s="66">
        <v>-5.4191859000931606</v>
      </c>
    </row>
    <row r="88" spans="1:24" ht="15.75" customHeight="1" thickBot="1" x14ac:dyDescent="0.4">
      <c r="B88" s="37" t="s">
        <v>133</v>
      </c>
      <c r="C88" s="38" t="s">
        <v>134</v>
      </c>
      <c r="D88" s="68">
        <v>2437.5336383158501</v>
      </c>
      <c r="E88" s="68">
        <v>15.07852777141326</v>
      </c>
      <c r="F88" s="68">
        <v>38.909036877708843</v>
      </c>
      <c r="G88" s="68">
        <v>2491.521202964972</v>
      </c>
      <c r="H88" s="68">
        <v>13.81481614160197</v>
      </c>
      <c r="I88" s="68">
        <v>19.74575791482215</v>
      </c>
      <c r="J88" s="68">
        <v>0</v>
      </c>
      <c r="K88" s="68">
        <v>1362.767307145127</v>
      </c>
      <c r="L88" s="68">
        <v>0</v>
      </c>
      <c r="M88" s="68">
        <v>0</v>
      </c>
      <c r="N88" s="68">
        <v>0</v>
      </c>
      <c r="O88" s="68">
        <v>467.80593462028492</v>
      </c>
      <c r="P88" s="68">
        <v>0</v>
      </c>
      <c r="Q88" s="68">
        <v>1830.5732417654119</v>
      </c>
      <c r="R88" s="68">
        <v>0</v>
      </c>
      <c r="S88" s="68">
        <v>25.68287354006895</v>
      </c>
      <c r="T88" s="68">
        <v>24.260347525275861</v>
      </c>
      <c r="U88" s="68">
        <v>146.93133528363751</v>
      </c>
      <c r="V88" s="68">
        <v>196.87455634898231</v>
      </c>
      <c r="W88" s="68">
        <v>4552.5295751357899</v>
      </c>
      <c r="X88" s="68">
        <v>-115.51308038682841</v>
      </c>
    </row>
    <row r="89" spans="1:24" ht="15.75" customHeight="1" thickBot="1" x14ac:dyDescent="0.4">
      <c r="B89" s="37" t="s">
        <v>135</v>
      </c>
      <c r="C89" s="38" t="s">
        <v>136</v>
      </c>
      <c r="D89" s="66">
        <v>6.5978816180895326E-7</v>
      </c>
      <c r="E89" s="66">
        <v>1.0128042717857749E-10</v>
      </c>
      <c r="F89" s="66">
        <v>5.3774769148351997E-10</v>
      </c>
      <c r="G89" s="66">
        <v>6.6042718992761544E-7</v>
      </c>
      <c r="H89" s="66">
        <v>9.2792247454528245E-11</v>
      </c>
      <c r="I89" s="66">
        <v>1.5591969158776101E-7</v>
      </c>
      <c r="J89" s="66">
        <v>0</v>
      </c>
      <c r="K89" s="66">
        <v>2.339655586396471E-7</v>
      </c>
      <c r="L89" s="66">
        <v>0</v>
      </c>
      <c r="M89" s="66">
        <v>0</v>
      </c>
      <c r="N89" s="66">
        <v>0</v>
      </c>
      <c r="O89" s="66">
        <v>5.1124401829503098E-8</v>
      </c>
      <c r="P89" s="66">
        <v>0</v>
      </c>
      <c r="Q89" s="66">
        <v>2.850899604691502E-7</v>
      </c>
      <c r="R89" s="66">
        <v>0</v>
      </c>
      <c r="S89" s="66">
        <v>1.7265316075506849E-10</v>
      </c>
      <c r="T89" s="66">
        <v>2.633725019666757E-9</v>
      </c>
      <c r="U89" s="66">
        <v>4.2742671889927679E-9</v>
      </c>
      <c r="V89" s="66">
        <v>7.0806453694145933E-9</v>
      </c>
      <c r="W89" s="66">
        <v>1.1086102796013959E-6</v>
      </c>
      <c r="X89" s="66">
        <v>-2.3432232780436969E-7</v>
      </c>
    </row>
    <row r="90" spans="1:24" ht="15.75" customHeight="1" thickBot="1" x14ac:dyDescent="0.4">
      <c r="B90" s="37" t="s">
        <v>137</v>
      </c>
      <c r="C90" s="38" t="s">
        <v>136</v>
      </c>
      <c r="D90" s="68">
        <v>1.9411233101818118E-6</v>
      </c>
      <c r="E90" s="68">
        <v>1.9317562355558859E-9</v>
      </c>
      <c r="F90" s="68">
        <v>3.2740707007907302E-8</v>
      </c>
      <c r="G90" s="68">
        <v>1.9757957734252749E-6</v>
      </c>
      <c r="H90" s="68">
        <v>1.7698582798774419E-9</v>
      </c>
      <c r="I90" s="68">
        <v>3.8675962540987112E-9</v>
      </c>
      <c r="J90" s="68">
        <v>0</v>
      </c>
      <c r="K90" s="68">
        <v>9.3243006119182697E-7</v>
      </c>
      <c r="L90" s="68">
        <v>0</v>
      </c>
      <c r="M90" s="68">
        <v>0</v>
      </c>
      <c r="N90" s="68">
        <v>0</v>
      </c>
      <c r="O90" s="68">
        <v>1.3467450128314041E-6</v>
      </c>
      <c r="P90" s="68">
        <v>0</v>
      </c>
      <c r="Q90" s="68">
        <v>2.2791750740232309E-6</v>
      </c>
      <c r="R90" s="68">
        <v>0</v>
      </c>
      <c r="S90" s="68">
        <v>2.521339217575748E-9</v>
      </c>
      <c r="T90" s="68">
        <v>1.7300176301892159E-7</v>
      </c>
      <c r="U90" s="68">
        <v>2.3347525433053731E-7</v>
      </c>
      <c r="V90" s="68">
        <v>4.0899835656703465E-7</v>
      </c>
      <c r="W90" s="68">
        <v>4.6696066585495164E-6</v>
      </c>
      <c r="X90" s="68">
        <v>-2.0286766144811281E-6</v>
      </c>
    </row>
    <row r="91" spans="1:24" ht="15.75" customHeight="1" thickBot="1" x14ac:dyDescent="0.4">
      <c r="B91" s="37" t="s">
        <v>138</v>
      </c>
      <c r="C91" s="38" t="s">
        <v>139</v>
      </c>
      <c r="D91" s="66">
        <v>57.292076281046512</v>
      </c>
      <c r="E91" s="66">
        <v>2.2113111408335979E-3</v>
      </c>
      <c r="F91" s="66">
        <v>7.289700741064116E-2</v>
      </c>
      <c r="G91" s="66">
        <v>57.367184599597984</v>
      </c>
      <c r="H91" s="66">
        <v>2.0259840553139758E-3</v>
      </c>
      <c r="I91" s="66">
        <v>1.8289269343209999E-3</v>
      </c>
      <c r="J91" s="66">
        <v>0</v>
      </c>
      <c r="K91" s="66">
        <v>55.06399251255322</v>
      </c>
      <c r="L91" s="66">
        <v>0</v>
      </c>
      <c r="M91" s="66">
        <v>0</v>
      </c>
      <c r="N91" s="66">
        <v>0</v>
      </c>
      <c r="O91" s="66">
        <v>14.809452514601871</v>
      </c>
      <c r="P91" s="66">
        <v>0</v>
      </c>
      <c r="Q91" s="66">
        <v>69.873445027155086</v>
      </c>
      <c r="R91" s="66">
        <v>0</v>
      </c>
      <c r="S91" s="66">
        <v>3.774196030806907E-3</v>
      </c>
      <c r="T91" s="66">
        <v>6.826470718060234</v>
      </c>
      <c r="U91" s="66">
        <v>9.44092387162849</v>
      </c>
      <c r="V91" s="66">
        <v>16.271168785719532</v>
      </c>
      <c r="W91" s="66">
        <v>143.51565332346223</v>
      </c>
      <c r="X91" s="66">
        <v>-98.996147602555681</v>
      </c>
    </row>
    <row r="92" spans="1:24" ht="15.75" customHeight="1" thickBot="1" x14ac:dyDescent="0.4">
      <c r="B92" s="37" t="s">
        <v>140</v>
      </c>
      <c r="C92" s="38" t="s">
        <v>141</v>
      </c>
      <c r="D92" s="68">
        <v>48.520118613546899</v>
      </c>
      <c r="E92" s="68">
        <v>2.893650382775894E-2</v>
      </c>
      <c r="F92" s="68">
        <v>6.9073236142314842</v>
      </c>
      <c r="G92" s="68">
        <v>55.456378731606144</v>
      </c>
      <c r="H92" s="68">
        <v>2.6511373406038031E-2</v>
      </c>
      <c r="I92" s="68">
        <v>1.487189345902032</v>
      </c>
      <c r="J92" s="68">
        <v>0</v>
      </c>
      <c r="K92" s="68">
        <v>22.518212276639431</v>
      </c>
      <c r="L92" s="68">
        <v>0</v>
      </c>
      <c r="M92" s="68">
        <v>0</v>
      </c>
      <c r="N92" s="68">
        <v>0</v>
      </c>
      <c r="O92" s="68">
        <v>4589.9951930990073</v>
      </c>
      <c r="P92" s="68">
        <v>0</v>
      </c>
      <c r="Q92" s="68">
        <v>4612.5134053756465</v>
      </c>
      <c r="R92" s="68">
        <v>0</v>
      </c>
      <c r="S92" s="68">
        <v>4.9395482592800778E-2</v>
      </c>
      <c r="T92" s="68">
        <v>3.1863808343924842</v>
      </c>
      <c r="U92" s="68">
        <v>10.742005495480029</v>
      </c>
      <c r="V92" s="68">
        <v>13.977781812465315</v>
      </c>
      <c r="W92" s="68">
        <v>4683.4612666390267</v>
      </c>
      <c r="X92" s="68">
        <v>-63.121414887563418</v>
      </c>
    </row>
    <row r="93" spans="1:24" ht="15.75" customHeight="1" thickBot="1" x14ac:dyDescent="0.4">
      <c r="B93" s="37" t="s">
        <v>142</v>
      </c>
      <c r="C93" s="38" t="s">
        <v>141</v>
      </c>
      <c r="D93" s="66">
        <v>5.2663799999999998</v>
      </c>
      <c r="E93" s="66">
        <v>0</v>
      </c>
      <c r="F93" s="66">
        <v>0</v>
      </c>
      <c r="G93" s="66">
        <v>5.2663799999999998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  <c r="V93" s="66">
        <v>0</v>
      </c>
      <c r="W93" s="66">
        <v>5.2663799999999998</v>
      </c>
      <c r="X93" s="66">
        <v>0</v>
      </c>
    </row>
    <row r="94" spans="1:24" ht="15" thickBot="1" x14ac:dyDescent="0.4">
      <c r="B94" s="37" t="s">
        <v>143</v>
      </c>
      <c r="C94" s="38" t="s">
        <v>141</v>
      </c>
      <c r="D94" s="68">
        <v>53.786498613546911</v>
      </c>
      <c r="E94" s="68">
        <v>2.893650382775894E-2</v>
      </c>
      <c r="F94" s="68">
        <v>6.9073236142314842</v>
      </c>
      <c r="G94" s="68">
        <v>60.722758731606156</v>
      </c>
      <c r="H94" s="68">
        <v>2.6511373406038031E-2</v>
      </c>
      <c r="I94" s="68">
        <v>1.487189345902032</v>
      </c>
      <c r="J94" s="68">
        <v>0</v>
      </c>
      <c r="K94" s="68">
        <v>22.518212276639431</v>
      </c>
      <c r="L94" s="68">
        <v>0</v>
      </c>
      <c r="M94" s="68">
        <v>0</v>
      </c>
      <c r="N94" s="68">
        <v>0</v>
      </c>
      <c r="O94" s="68">
        <v>4589.9951930990073</v>
      </c>
      <c r="P94" s="68">
        <v>0</v>
      </c>
      <c r="Q94" s="68">
        <v>4612.5134053756465</v>
      </c>
      <c r="R94" s="68">
        <v>0</v>
      </c>
      <c r="S94" s="68">
        <v>4.9395482592800778E-2</v>
      </c>
      <c r="T94" s="68">
        <v>3.1863808343924842</v>
      </c>
      <c r="U94" s="68">
        <v>10.742005495480029</v>
      </c>
      <c r="V94" s="68">
        <v>13.977781812465315</v>
      </c>
      <c r="W94" s="68">
        <v>4688.7276466390267</v>
      </c>
      <c r="X94" s="68">
        <v>-63.121414887563418</v>
      </c>
    </row>
    <row r="95" spans="1:24" ht="15" thickBot="1" x14ac:dyDescent="0.4">
      <c r="B95" s="37" t="s">
        <v>144</v>
      </c>
      <c r="C95" s="38" t="s">
        <v>141</v>
      </c>
      <c r="D95" s="66">
        <v>4546.6666704445652</v>
      </c>
      <c r="E95" s="66">
        <v>9.2111289477338492</v>
      </c>
      <c r="F95" s="66">
        <v>85.648869287206963</v>
      </c>
      <c r="G95" s="66">
        <v>4641.5266686795057</v>
      </c>
      <c r="H95" s="66">
        <v>8.4391563154314522</v>
      </c>
      <c r="I95" s="66">
        <v>13.93758785221597</v>
      </c>
      <c r="J95" s="66">
        <v>0</v>
      </c>
      <c r="K95" s="66">
        <v>1039.8821691914391</v>
      </c>
      <c r="L95" s="66">
        <v>0</v>
      </c>
      <c r="M95" s="66">
        <v>0</v>
      </c>
      <c r="N95" s="66">
        <v>0</v>
      </c>
      <c r="O95" s="66">
        <v>40420.44208767471</v>
      </c>
      <c r="P95" s="66">
        <v>0</v>
      </c>
      <c r="Q95" s="66">
        <v>41460.324256866152</v>
      </c>
      <c r="R95" s="66">
        <v>0</v>
      </c>
      <c r="S95" s="66">
        <v>9.8888368488194782</v>
      </c>
      <c r="T95" s="66">
        <v>34.070702644492648</v>
      </c>
      <c r="U95" s="66">
        <v>121.6207881424023</v>
      </c>
      <c r="V95" s="66">
        <v>165.58032763571444</v>
      </c>
      <c r="W95" s="66">
        <v>46289.807997349017</v>
      </c>
      <c r="X95" s="66">
        <v>1.8672395803914521</v>
      </c>
    </row>
    <row r="96" spans="1:24" ht="15" thickBot="1" x14ac:dyDescent="0.4">
      <c r="B96" s="37" t="s">
        <v>145</v>
      </c>
      <c r="C96" s="38" t="s">
        <v>141</v>
      </c>
      <c r="D96" s="68">
        <v>4546.6666704445652</v>
      </c>
      <c r="E96" s="68">
        <v>9.2111289477338492</v>
      </c>
      <c r="F96" s="68">
        <v>85.648869287206963</v>
      </c>
      <c r="G96" s="68">
        <v>4641.5266686795057</v>
      </c>
      <c r="H96" s="68">
        <v>8.4391563154314522</v>
      </c>
      <c r="I96" s="68">
        <v>13.93758785221597</v>
      </c>
      <c r="J96" s="68">
        <v>0</v>
      </c>
      <c r="K96" s="68">
        <v>1039.8821691914391</v>
      </c>
      <c r="L96" s="68">
        <v>0</v>
      </c>
      <c r="M96" s="68">
        <v>0</v>
      </c>
      <c r="N96" s="68">
        <v>0</v>
      </c>
      <c r="O96" s="68">
        <v>40420.44208767471</v>
      </c>
      <c r="P96" s="68">
        <v>0</v>
      </c>
      <c r="Q96" s="68">
        <v>41460.324256866152</v>
      </c>
      <c r="R96" s="68">
        <v>0</v>
      </c>
      <c r="S96" s="68">
        <v>9.8888368488194782</v>
      </c>
      <c r="T96" s="68">
        <v>34.070702644492648</v>
      </c>
      <c r="U96" s="68">
        <v>121.6207881424023</v>
      </c>
      <c r="V96" s="68">
        <v>165.58032763571444</v>
      </c>
      <c r="W96" s="68">
        <v>46289.807997349017</v>
      </c>
      <c r="X96" s="68">
        <v>1.8672395803914521</v>
      </c>
    </row>
    <row r="97" spans="1:24" ht="15" thickBot="1" x14ac:dyDescent="0.4">
      <c r="B97" s="37" t="s">
        <v>146</v>
      </c>
      <c r="C97" s="38" t="s">
        <v>141</v>
      </c>
      <c r="D97" s="66">
        <v>39.820771925843381</v>
      </c>
      <c r="E97" s="66">
        <v>0</v>
      </c>
      <c r="F97" s="66">
        <v>0</v>
      </c>
      <c r="G97" s="66">
        <v>39.820771925843381</v>
      </c>
      <c r="H97" s="66">
        <v>0</v>
      </c>
      <c r="I97" s="66">
        <v>0</v>
      </c>
      <c r="J97" s="66">
        <v>0</v>
      </c>
      <c r="K97" s="66">
        <v>5.314826421861663</v>
      </c>
      <c r="L97" s="66">
        <v>0</v>
      </c>
      <c r="M97" s="66">
        <v>0</v>
      </c>
      <c r="N97" s="66">
        <v>0</v>
      </c>
      <c r="O97" s="66">
        <v>0</v>
      </c>
      <c r="P97" s="66">
        <v>0</v>
      </c>
      <c r="Q97" s="66">
        <v>5.314826421861663</v>
      </c>
      <c r="R97" s="66">
        <v>0</v>
      </c>
      <c r="S97" s="66">
        <v>0</v>
      </c>
      <c r="T97" s="66">
        <v>0</v>
      </c>
      <c r="U97" s="66">
        <v>0</v>
      </c>
      <c r="V97" s="66">
        <v>0</v>
      </c>
      <c r="W97" s="66">
        <v>45.135598347705042</v>
      </c>
      <c r="X97" s="66">
        <v>0</v>
      </c>
    </row>
    <row r="98" spans="1:24" ht="15" thickBot="1" x14ac:dyDescent="0.4">
      <c r="A98" s="113" t="s">
        <v>165</v>
      </c>
      <c r="B98" s="37" t="s">
        <v>153</v>
      </c>
      <c r="C98" s="38" t="s">
        <v>37</v>
      </c>
      <c r="D98" s="68">
        <v>4586.4874423704086</v>
      </c>
      <c r="E98" s="68">
        <v>9.2111289477338492</v>
      </c>
      <c r="F98" s="68">
        <v>85.648869287206963</v>
      </c>
      <c r="G98" s="68">
        <v>4681.3474406053492</v>
      </c>
      <c r="H98" s="68">
        <v>8.4391563154314522</v>
      </c>
      <c r="I98" s="68">
        <v>13.93758785221597</v>
      </c>
      <c r="J98" s="68">
        <v>0</v>
      </c>
      <c r="K98" s="68">
        <v>1045.1969956133009</v>
      </c>
      <c r="L98" s="68">
        <v>0</v>
      </c>
      <c r="M98" s="68">
        <v>0</v>
      </c>
      <c r="N98" s="68">
        <v>0</v>
      </c>
      <c r="O98" s="68">
        <v>40420.44208767471</v>
      </c>
      <c r="P98" s="68">
        <v>0</v>
      </c>
      <c r="Q98" s="68">
        <v>41465.639083288013</v>
      </c>
      <c r="R98" s="68">
        <v>0</v>
      </c>
      <c r="S98" s="68">
        <v>9.8888368488194782</v>
      </c>
      <c r="T98" s="68">
        <v>34.070702644492648</v>
      </c>
      <c r="U98" s="68">
        <v>121.6207881424023</v>
      </c>
      <c r="V98" s="68">
        <v>165.58032763571444</v>
      </c>
      <c r="W98" s="68">
        <v>46334.943595696721</v>
      </c>
      <c r="X98" s="68">
        <v>1.8672395803914521</v>
      </c>
    </row>
    <row r="99" spans="1:24" ht="15" thickBot="1" x14ac:dyDescent="0.4">
      <c r="B99" s="37" t="s">
        <v>147</v>
      </c>
      <c r="C99" s="38" t="s">
        <v>29</v>
      </c>
      <c r="D99" s="66">
        <v>2.684272</v>
      </c>
      <c r="E99" s="66">
        <v>0</v>
      </c>
      <c r="F99" s="66">
        <v>0</v>
      </c>
      <c r="G99" s="66">
        <v>2.684272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2.684272</v>
      </c>
      <c r="X99" s="66">
        <v>0</v>
      </c>
    </row>
    <row r="100" spans="1:24" ht="15" thickBot="1" x14ac:dyDescent="0.4">
      <c r="B100" s="37" t="s">
        <v>148</v>
      </c>
      <c r="C100" s="38" t="s">
        <v>141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</row>
    <row r="101" spans="1:24" ht="15" thickBot="1" x14ac:dyDescent="0.4">
      <c r="B101" s="37" t="s">
        <v>149</v>
      </c>
      <c r="C101" s="38" t="s">
        <v>141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</row>
    <row r="102" spans="1:24" ht="15" thickBot="1" x14ac:dyDescent="0.4">
      <c r="B102" s="37" t="s">
        <v>150</v>
      </c>
      <c r="C102" s="38" t="s">
        <v>38</v>
      </c>
      <c r="D102" s="68">
        <v>0.81170122077722162</v>
      </c>
      <c r="E102" s="68">
        <v>4.339022647675904E-4</v>
      </c>
      <c r="F102" s="68">
        <v>1.980869294007126E-2</v>
      </c>
      <c r="G102" s="68">
        <v>0.83194381598206046</v>
      </c>
      <c r="H102" s="68">
        <v>3.9753748522805121E-4</v>
      </c>
      <c r="I102" s="68">
        <v>9.2952479563968692E-3</v>
      </c>
      <c r="J102" s="68">
        <v>0</v>
      </c>
      <c r="K102" s="68">
        <v>0.3269999913686093</v>
      </c>
      <c r="L102" s="68">
        <v>0</v>
      </c>
      <c r="M102" s="68">
        <v>0</v>
      </c>
      <c r="N102" s="68">
        <v>0</v>
      </c>
      <c r="O102" s="68">
        <v>1.321995670567315</v>
      </c>
      <c r="P102" s="68">
        <v>0</v>
      </c>
      <c r="Q102" s="68">
        <v>1.6489956619359243</v>
      </c>
      <c r="R102" s="68">
        <v>0</v>
      </c>
      <c r="S102" s="68">
        <v>6.3446379959353281E-4</v>
      </c>
      <c r="T102" s="68">
        <v>20.09773870711366</v>
      </c>
      <c r="U102" s="68">
        <v>22.773835984297438</v>
      </c>
      <c r="V102" s="68">
        <v>42.87220915521069</v>
      </c>
      <c r="W102" s="68">
        <v>45.362841418570298</v>
      </c>
      <c r="X102" s="68">
        <v>-148.2156994455828</v>
      </c>
    </row>
    <row r="103" spans="1:24" ht="15" thickBot="1" x14ac:dyDescent="0.4">
      <c r="B103" s="39" t="s">
        <v>67</v>
      </c>
      <c r="C103" s="40" t="s">
        <v>29</v>
      </c>
      <c r="D103" s="66">
        <v>132.2974766296461</v>
      </c>
      <c r="E103" s="66">
        <v>2.1621201071353531E-3</v>
      </c>
      <c r="F103" s="66">
        <v>0.41649198156516581</v>
      </c>
      <c r="G103" s="66">
        <v>132.7161307313184</v>
      </c>
      <c r="H103" s="66">
        <v>1.9809156576123818E-3</v>
      </c>
      <c r="I103" s="66">
        <v>5.46868098948241E-2</v>
      </c>
      <c r="J103" s="66">
        <v>0</v>
      </c>
      <c r="K103" s="66">
        <v>75.77718206925671</v>
      </c>
      <c r="L103" s="66">
        <v>0</v>
      </c>
      <c r="M103" s="66">
        <v>0</v>
      </c>
      <c r="N103" s="66">
        <v>0</v>
      </c>
      <c r="O103" s="66">
        <v>12.62396982081707</v>
      </c>
      <c r="P103" s="66">
        <v>0</v>
      </c>
      <c r="Q103" s="66">
        <v>88.401151890073777</v>
      </c>
      <c r="R103" s="66">
        <v>0</v>
      </c>
      <c r="S103" s="66">
        <v>3.668201214803349E-3</v>
      </c>
      <c r="T103" s="66">
        <v>0</v>
      </c>
      <c r="U103" s="66">
        <v>4.4941638505084116</v>
      </c>
      <c r="V103" s="66">
        <v>4.4978320517232149</v>
      </c>
      <c r="W103" s="66">
        <v>225.67178239866783</v>
      </c>
      <c r="X103" s="66">
        <v>-4.0108701791188299E-2</v>
      </c>
    </row>
    <row r="104" spans="1:24" ht="15" thickBot="1" x14ac:dyDescent="0.4">
      <c r="B104" s="39" t="s">
        <v>68</v>
      </c>
      <c r="C104" s="40" t="s">
        <v>29</v>
      </c>
      <c r="D104" s="68">
        <v>21.033446630726971</v>
      </c>
      <c r="E104" s="68">
        <v>4.7964028479950689E-2</v>
      </c>
      <c r="F104" s="68">
        <v>3.1678633578199231</v>
      </c>
      <c r="G104" s="68">
        <v>24.249274017026842</v>
      </c>
      <c r="H104" s="68">
        <v>4.3944226180841178E-2</v>
      </c>
      <c r="I104" s="68">
        <v>0.3918371566116684</v>
      </c>
      <c r="J104" s="68">
        <v>0</v>
      </c>
      <c r="K104" s="68">
        <v>20.77340503002592</v>
      </c>
      <c r="L104" s="68">
        <v>0</v>
      </c>
      <c r="M104" s="68">
        <v>0</v>
      </c>
      <c r="N104" s="68">
        <v>0</v>
      </c>
      <c r="O104" s="68">
        <v>58.07108618453119</v>
      </c>
      <c r="P104" s="68">
        <v>0</v>
      </c>
      <c r="Q104" s="68">
        <v>78.84449121455711</v>
      </c>
      <c r="R104" s="68">
        <v>0</v>
      </c>
      <c r="S104" s="68">
        <v>8.1859370627581432E-2</v>
      </c>
      <c r="T104" s="68">
        <v>0</v>
      </c>
      <c r="U104" s="68">
        <v>0.59164087855079128</v>
      </c>
      <c r="V104" s="68">
        <v>0.6735002491783727</v>
      </c>
      <c r="W104" s="68">
        <v>104.20304686355483</v>
      </c>
      <c r="X104" s="68">
        <v>-0.85489616953684</v>
      </c>
    </row>
    <row r="105" spans="1:24" ht="15" thickBot="1" x14ac:dyDescent="0.4">
      <c r="B105" s="39" t="s">
        <v>69</v>
      </c>
      <c r="C105" s="40" t="s">
        <v>29</v>
      </c>
      <c r="D105" s="66">
        <v>1.456971041393771E-2</v>
      </c>
      <c r="E105" s="66">
        <v>3.7998969589318418E-5</v>
      </c>
      <c r="F105" s="66">
        <v>1.623656661256167E-4</v>
      </c>
      <c r="G105" s="66">
        <v>1.4770075049652644E-2</v>
      </c>
      <c r="H105" s="66">
        <v>3.4814325801885418E-5</v>
      </c>
      <c r="I105" s="66">
        <v>8.9630135924548696E-5</v>
      </c>
      <c r="J105" s="66">
        <v>0</v>
      </c>
      <c r="K105" s="66">
        <v>1.572453046604393E-2</v>
      </c>
      <c r="L105" s="66">
        <v>0</v>
      </c>
      <c r="M105" s="66">
        <v>0</v>
      </c>
      <c r="N105" s="66">
        <v>0</v>
      </c>
      <c r="O105" s="66">
        <v>1.382540535557873E-2</v>
      </c>
      <c r="P105" s="66">
        <v>0</v>
      </c>
      <c r="Q105" s="66">
        <v>2.9549935821622658E-2</v>
      </c>
      <c r="R105" s="66">
        <v>0</v>
      </c>
      <c r="S105" s="66">
        <v>6.4758789530851429E-5</v>
      </c>
      <c r="T105" s="66">
        <v>0</v>
      </c>
      <c r="U105" s="66">
        <v>2.4261246844246379E-4</v>
      </c>
      <c r="V105" s="66">
        <v>3.073712579733152E-4</v>
      </c>
      <c r="W105" s="66">
        <v>4.4751826590975048E-2</v>
      </c>
      <c r="X105" s="66">
        <v>-4.0368305264707919E-4</v>
      </c>
    </row>
    <row r="106" spans="1:24" ht="15" thickBot="1" x14ac:dyDescent="0.4">
      <c r="B106" s="39" t="s">
        <v>70</v>
      </c>
      <c r="C106" s="40" t="s">
        <v>29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68">
        <v>0</v>
      </c>
      <c r="M106" s="68">
        <v>0</v>
      </c>
      <c r="N106" s="68">
        <v>0</v>
      </c>
      <c r="O106" s="68">
        <v>0</v>
      </c>
      <c r="P106" s="68">
        <v>0</v>
      </c>
      <c r="Q106" s="68">
        <v>0</v>
      </c>
      <c r="R106" s="68">
        <v>0</v>
      </c>
      <c r="S106" s="68">
        <v>0</v>
      </c>
      <c r="T106" s="68">
        <v>0</v>
      </c>
      <c r="U106" s="68">
        <v>0</v>
      </c>
      <c r="V106" s="68">
        <v>0</v>
      </c>
      <c r="W106" s="68">
        <v>0</v>
      </c>
      <c r="X106" s="68">
        <v>0</v>
      </c>
    </row>
    <row r="107" spans="1:24" ht="15" thickBot="1" x14ac:dyDescent="0.4">
      <c r="B107" s="39" t="s">
        <v>151</v>
      </c>
      <c r="C107" s="40" t="s">
        <v>29</v>
      </c>
      <c r="D107" s="66">
        <v>3.237773657708087E-3</v>
      </c>
      <c r="E107" s="66">
        <v>0</v>
      </c>
      <c r="F107" s="66">
        <v>2.545112</v>
      </c>
      <c r="G107" s="66">
        <v>2.5483497736577081</v>
      </c>
      <c r="H107" s="66">
        <v>0</v>
      </c>
      <c r="I107" s="66">
        <v>1.0656099999999999</v>
      </c>
      <c r="J107" s="66">
        <v>0</v>
      </c>
      <c r="K107" s="66">
        <v>1.939951529715234E-3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1.939951529715234E-3</v>
      </c>
      <c r="R107" s="66">
        <v>0</v>
      </c>
      <c r="S107" s="66">
        <v>0</v>
      </c>
      <c r="T107" s="66">
        <v>1.8740000000000001</v>
      </c>
      <c r="U107" s="66">
        <v>0</v>
      </c>
      <c r="V107" s="66">
        <v>1.8740000000000001</v>
      </c>
      <c r="W107" s="66">
        <v>5.4898997251874233</v>
      </c>
      <c r="X107" s="66">
        <v>0</v>
      </c>
    </row>
    <row r="108" spans="1:24" ht="15" thickBot="1" x14ac:dyDescent="0.4">
      <c r="B108" s="39" t="s">
        <v>152</v>
      </c>
      <c r="C108" s="40" t="s">
        <v>29</v>
      </c>
      <c r="D108" s="68">
        <v>0</v>
      </c>
      <c r="E108" s="68">
        <v>0</v>
      </c>
      <c r="F108" s="68">
        <v>0</v>
      </c>
      <c r="G108" s="68">
        <v>0</v>
      </c>
      <c r="H108" s="68">
        <v>0</v>
      </c>
      <c r="I108" s="68">
        <v>0</v>
      </c>
      <c r="J108" s="68">
        <v>0</v>
      </c>
      <c r="K108" s="68">
        <v>0</v>
      </c>
      <c r="L108" s="68">
        <v>0</v>
      </c>
      <c r="M108" s="68">
        <v>0</v>
      </c>
      <c r="N108" s="68">
        <v>0</v>
      </c>
      <c r="O108" s="68">
        <v>0</v>
      </c>
      <c r="P108" s="68">
        <v>0</v>
      </c>
      <c r="Q108" s="68">
        <v>0</v>
      </c>
      <c r="R108" s="68">
        <v>0</v>
      </c>
      <c r="S108" s="68">
        <v>0</v>
      </c>
      <c r="T108" s="68">
        <v>0</v>
      </c>
      <c r="U108" s="68">
        <v>0</v>
      </c>
      <c r="V108" s="68">
        <v>0</v>
      </c>
      <c r="W108" s="68">
        <v>0</v>
      </c>
      <c r="X108" s="68">
        <v>0</v>
      </c>
    </row>
    <row r="109" spans="1:24" ht="15" thickBot="1" x14ac:dyDescent="0.4">
      <c r="B109" s="39" t="s">
        <v>71</v>
      </c>
      <c r="C109" s="40" t="s">
        <v>37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0</v>
      </c>
      <c r="U109" s="66">
        <v>0</v>
      </c>
      <c r="V109" s="66">
        <v>0</v>
      </c>
      <c r="W109" s="66">
        <v>0</v>
      </c>
      <c r="X109" s="66">
        <v>0</v>
      </c>
    </row>
    <row r="110" spans="1:24" ht="15" thickBot="1" x14ac:dyDescent="0.4">
      <c r="B110" s="39"/>
      <c r="C110" s="40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ht="15" thickBot="1" x14ac:dyDescent="0.4">
      <c r="B111" s="39" t="s">
        <v>154</v>
      </c>
      <c r="C111" s="40" t="s">
        <v>29</v>
      </c>
      <c r="D111" s="66">
        <v>0.02</v>
      </c>
      <c r="E111" s="66">
        <v>0</v>
      </c>
      <c r="F111" s="66">
        <v>0</v>
      </c>
      <c r="G111" s="66">
        <v>0.02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0</v>
      </c>
      <c r="V111" s="66">
        <v>0</v>
      </c>
      <c r="W111" s="66">
        <v>0.02</v>
      </c>
      <c r="X111" s="66">
        <v>0</v>
      </c>
    </row>
    <row r="112" spans="1:24" ht="15" thickBot="1" x14ac:dyDescent="0.4">
      <c r="B112" s="39" t="s">
        <v>155</v>
      </c>
      <c r="C112" s="40" t="s">
        <v>29</v>
      </c>
      <c r="D112" s="68">
        <v>0.5</v>
      </c>
      <c r="E112" s="68">
        <v>0</v>
      </c>
      <c r="F112" s="68">
        <v>0</v>
      </c>
      <c r="G112" s="68">
        <v>0.5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68">
        <v>0</v>
      </c>
      <c r="S112" s="68">
        <v>0</v>
      </c>
      <c r="T112" s="68">
        <v>0</v>
      </c>
      <c r="U112" s="68">
        <v>0</v>
      </c>
      <c r="V112" s="68">
        <v>0</v>
      </c>
      <c r="W112" s="68">
        <v>0.5</v>
      </c>
      <c r="X112" s="68">
        <v>0</v>
      </c>
    </row>
    <row r="113" spans="4:35" x14ac:dyDescent="0.35"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</row>
    <row r="114" spans="4:35" x14ac:dyDescent="0.35"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</row>
    <row r="115" spans="4:35" x14ac:dyDescent="0.3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</row>
    <row r="116" spans="4:35" x14ac:dyDescent="0.3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</row>
    <row r="117" spans="4:35" x14ac:dyDescent="0.3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</row>
    <row r="118" spans="4:35" x14ac:dyDescent="0.3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</row>
    <row r="119" spans="4:35" x14ac:dyDescent="0.3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4:35" x14ac:dyDescent="0.3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</row>
    <row r="121" spans="4:35" x14ac:dyDescent="0.3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</row>
    <row r="122" spans="4:35" x14ac:dyDescent="0.3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</row>
    <row r="123" spans="4:35" x14ac:dyDescent="0.3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</row>
    <row r="124" spans="4:35" x14ac:dyDescent="0.3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</row>
    <row r="125" spans="4:35" x14ac:dyDescent="0.3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</row>
    <row r="126" spans="4:35" x14ac:dyDescent="0.3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</row>
    <row r="127" spans="4:35" x14ac:dyDescent="0.3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</row>
    <row r="128" spans="4:35" x14ac:dyDescent="0.3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</row>
    <row r="129" spans="4:34" x14ac:dyDescent="0.3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</row>
    <row r="130" spans="4:34" x14ac:dyDescent="0.3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</row>
    <row r="131" spans="4:34" x14ac:dyDescent="0.3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</row>
    <row r="132" spans="4:34" x14ac:dyDescent="0.3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</row>
    <row r="133" spans="4:34" x14ac:dyDescent="0.3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</row>
    <row r="134" spans="4:34" x14ac:dyDescent="0.3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</row>
    <row r="135" spans="4:34" x14ac:dyDescent="0.3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</row>
    <row r="136" spans="4:34" x14ac:dyDescent="0.3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</row>
    <row r="137" spans="4:34" x14ac:dyDescent="0.3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</row>
    <row r="138" spans="4:34" x14ac:dyDescent="0.3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</row>
    <row r="139" spans="4:34" x14ac:dyDescent="0.3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</row>
    <row r="140" spans="4:34" x14ac:dyDescent="0.3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</row>
    <row r="141" spans="4:34" x14ac:dyDescent="0.3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</row>
    <row r="142" spans="4:34" x14ac:dyDescent="0.3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</row>
    <row r="143" spans="4:34" x14ac:dyDescent="0.3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</row>
    <row r="144" spans="4:34" x14ac:dyDescent="0.3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</row>
    <row r="145" spans="4:33" x14ac:dyDescent="0.3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</row>
    <row r="146" spans="4:33" x14ac:dyDescent="0.3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</row>
    <row r="147" spans="4:33" x14ac:dyDescent="0.3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</row>
    <row r="148" spans="4:33" x14ac:dyDescent="0.3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</row>
    <row r="149" spans="4:33" x14ac:dyDescent="0.3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</row>
    <row r="150" spans="4:33" x14ac:dyDescent="0.3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</row>
    <row r="151" spans="4:33" x14ac:dyDescent="0.35">
      <c r="D151" s="72"/>
    </row>
    <row r="152" spans="4:33" x14ac:dyDescent="0.35">
      <c r="D152" s="72"/>
    </row>
    <row r="153" spans="4:33" x14ac:dyDescent="0.35">
      <c r="D153" s="72"/>
    </row>
    <row r="154" spans="4:33" x14ac:dyDescent="0.35">
      <c r="D154" s="72"/>
    </row>
    <row r="155" spans="4:33" x14ac:dyDescent="0.35">
      <c r="D155" s="72"/>
    </row>
    <row r="156" spans="4:33" x14ac:dyDescent="0.35">
      <c r="D156" s="72"/>
    </row>
    <row r="157" spans="4:33" x14ac:dyDescent="0.35">
      <c r="D157" s="72"/>
    </row>
    <row r="158" spans="4:33" x14ac:dyDescent="0.35">
      <c r="D158" s="72"/>
    </row>
    <row r="159" spans="4:33" x14ac:dyDescent="0.35">
      <c r="D159" s="72"/>
    </row>
    <row r="160" spans="4:33" x14ac:dyDescent="0.35">
      <c r="D160" s="72"/>
    </row>
    <row r="161" spans="4:4" x14ac:dyDescent="0.35">
      <c r="D161" s="72"/>
    </row>
    <row r="162" spans="4:4" x14ac:dyDescent="0.35">
      <c r="D162" s="72"/>
    </row>
    <row r="163" spans="4:4" x14ac:dyDescent="0.35">
      <c r="D163" s="72"/>
    </row>
    <row r="164" spans="4:4" x14ac:dyDescent="0.35">
      <c r="D164" s="72"/>
    </row>
    <row r="165" spans="4:4" x14ac:dyDescent="0.35">
      <c r="D165" s="72"/>
    </row>
    <row r="166" spans="4:4" x14ac:dyDescent="0.35">
      <c r="D166" s="72"/>
    </row>
  </sheetData>
  <mergeCells count="7">
    <mergeCell ref="R29:V29"/>
    <mergeCell ref="C15:D15"/>
    <mergeCell ref="E15:F15"/>
    <mergeCell ref="C16:D16"/>
    <mergeCell ref="E16:F16"/>
    <mergeCell ref="D29:G29"/>
    <mergeCell ref="J29:Q29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List Box 1">
              <controlPr locked="0"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450850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34"/>
  <sheetViews>
    <sheetView topLeftCell="A7" workbookViewId="0">
      <selection activeCell="L36" sqref="L36"/>
    </sheetView>
  </sheetViews>
  <sheetFormatPr baseColWidth="10" defaultRowHeight="14.5" x14ac:dyDescent="0.35"/>
  <cols>
    <col min="2" max="2" width="21.54296875" bestFit="1" customWidth="1"/>
    <col min="4" max="4" width="23.7265625" bestFit="1" customWidth="1"/>
    <col min="5" max="5" width="9.26953125" bestFit="1" customWidth="1"/>
    <col min="6" max="6" width="12" bestFit="1" customWidth="1"/>
    <col min="7" max="7" width="8" bestFit="1" customWidth="1"/>
    <col min="9" max="9" width="26.453125" customWidth="1"/>
    <col min="10" max="10" width="13.81640625" bestFit="1" customWidth="1"/>
    <col min="11" max="11" width="8.54296875" bestFit="1" customWidth="1"/>
    <col min="12" max="12" width="12.81640625" bestFit="1" customWidth="1"/>
    <col min="13" max="13" width="13.81640625" bestFit="1" customWidth="1"/>
    <col min="14" max="14" width="8.54296875" bestFit="1" customWidth="1"/>
    <col min="15" max="15" width="12.81640625" bestFit="1" customWidth="1"/>
    <col min="16" max="16" width="13.81640625" bestFit="1" customWidth="1"/>
    <col min="17" max="17" width="8.54296875" bestFit="1" customWidth="1"/>
    <col min="18" max="18" width="12.81640625" bestFit="1" customWidth="1"/>
    <col min="19" max="19" width="13.81640625" bestFit="1" customWidth="1"/>
    <col min="20" max="20" width="8.54296875" bestFit="1" customWidth="1"/>
    <col min="33" max="33" width="16.81640625" customWidth="1"/>
    <col min="34" max="34" width="13.81640625" bestFit="1" customWidth="1"/>
  </cols>
  <sheetData>
    <row r="2" spans="2:20" ht="15" thickBot="1" x14ac:dyDescent="0.4"/>
    <row r="3" spans="2:20" ht="18.5" x14ac:dyDescent="0.45">
      <c r="B3" s="133" t="s">
        <v>76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2:20" x14ac:dyDescent="0.35">
      <c r="B4" s="74"/>
      <c r="I4" s="131" t="s">
        <v>64</v>
      </c>
      <c r="J4" s="131"/>
      <c r="K4" s="131"/>
      <c r="L4" s="131" t="s">
        <v>65</v>
      </c>
      <c r="M4" s="131"/>
      <c r="N4" s="131"/>
      <c r="O4" s="131" t="s">
        <v>36</v>
      </c>
      <c r="P4" s="131"/>
      <c r="Q4" s="131"/>
      <c r="R4" s="131" t="s">
        <v>66</v>
      </c>
      <c r="S4" s="131"/>
      <c r="T4" s="132"/>
    </row>
    <row r="5" spans="2:20" x14ac:dyDescent="0.35">
      <c r="B5" s="75" t="s">
        <v>45</v>
      </c>
      <c r="D5" s="5" t="s">
        <v>45</v>
      </c>
      <c r="I5" s="76" t="s">
        <v>40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</row>
    <row r="6" spans="2:20" x14ac:dyDescent="0.35">
      <c r="B6" s="75">
        <v>2</v>
      </c>
      <c r="D6" s="5">
        <v>1</v>
      </c>
      <c r="E6" t="s">
        <v>41</v>
      </c>
      <c r="F6" t="s">
        <v>42</v>
      </c>
      <c r="G6" t="s">
        <v>43</v>
      </c>
      <c r="I6" s="5" t="s">
        <v>34</v>
      </c>
      <c r="J6" s="5" t="s">
        <v>35</v>
      </c>
      <c r="K6" s="5" t="s">
        <v>32</v>
      </c>
      <c r="L6" s="5" t="s">
        <v>34</v>
      </c>
      <c r="M6" s="5" t="s">
        <v>35</v>
      </c>
      <c r="N6" s="5" t="s">
        <v>32</v>
      </c>
      <c r="O6" s="5" t="s">
        <v>34</v>
      </c>
      <c r="P6" s="5" t="s">
        <v>35</v>
      </c>
      <c r="Q6" s="5" t="s">
        <v>32</v>
      </c>
      <c r="R6" s="5" t="s">
        <v>34</v>
      </c>
      <c r="S6" s="5" t="s">
        <v>35</v>
      </c>
      <c r="T6" s="78" t="s">
        <v>32</v>
      </c>
    </row>
    <row r="7" spans="2:20" x14ac:dyDescent="0.35">
      <c r="B7" s="79" t="s">
        <v>33</v>
      </c>
      <c r="D7" t="s">
        <v>82</v>
      </c>
      <c r="E7" s="8">
        <v>19</v>
      </c>
      <c r="F7" s="8">
        <f>G7-E7</f>
        <v>6.6000000000000014</v>
      </c>
      <c r="G7" s="8">
        <v>25.6</v>
      </c>
      <c r="I7" s="9">
        <v>0.65625</v>
      </c>
      <c r="J7" s="9">
        <v>1</v>
      </c>
      <c r="K7" s="9">
        <v>0.49383561643835616</v>
      </c>
      <c r="L7" s="9">
        <v>0.65625</v>
      </c>
      <c r="M7" s="9">
        <v>1</v>
      </c>
      <c r="N7" s="9">
        <v>0.49383561643835616</v>
      </c>
      <c r="O7" s="9">
        <v>0.81493798756696179</v>
      </c>
      <c r="P7" s="9">
        <v>1</v>
      </c>
      <c r="Q7" s="9">
        <v>0.3306518412211954</v>
      </c>
      <c r="R7" s="9">
        <v>0.65625</v>
      </c>
      <c r="S7" s="9">
        <v>1</v>
      </c>
      <c r="T7" s="80">
        <v>0.49383561643835616</v>
      </c>
    </row>
    <row r="8" spans="2:20" x14ac:dyDescent="0.35">
      <c r="B8" s="79" t="s">
        <v>31</v>
      </c>
      <c r="E8" s="8"/>
      <c r="F8" s="8"/>
      <c r="G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0"/>
    </row>
    <row r="9" spans="2:20" x14ac:dyDescent="0.35">
      <c r="B9" s="79" t="s">
        <v>32</v>
      </c>
      <c r="C9" s="7"/>
      <c r="E9" s="8"/>
      <c r="F9" s="8"/>
      <c r="G9" s="8"/>
      <c r="H9" s="7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80"/>
    </row>
    <row r="10" spans="2:20" x14ac:dyDescent="0.35">
      <c r="B10" s="74"/>
      <c r="C10" s="7"/>
      <c r="E10" s="8"/>
      <c r="F10" s="8"/>
      <c r="G10" s="8"/>
      <c r="H10" s="7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80"/>
    </row>
    <row r="11" spans="2:20" x14ac:dyDescent="0.35">
      <c r="B11" s="75" t="s">
        <v>44</v>
      </c>
      <c r="C11" s="7"/>
      <c r="E11" s="8"/>
      <c r="F11" s="8"/>
      <c r="G11" s="8"/>
      <c r="H11" s="7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0"/>
    </row>
    <row r="12" spans="2:20" ht="15" thickBot="1" x14ac:dyDescent="0.4">
      <c r="B12" s="81">
        <f>B6*100+D6</f>
        <v>201</v>
      </c>
      <c r="C12" s="82"/>
      <c r="D12" s="82"/>
      <c r="E12" s="83"/>
      <c r="F12" s="83"/>
      <c r="G12" s="83"/>
      <c r="H12" s="82"/>
      <c r="I12" s="84"/>
      <c r="J12" s="84"/>
      <c r="K12" s="84"/>
      <c r="L12" s="82"/>
      <c r="M12" s="82"/>
      <c r="N12" s="82"/>
      <c r="O12" s="84"/>
      <c r="P12" s="84"/>
      <c r="Q12" s="84"/>
      <c r="R12" s="82"/>
      <c r="S12" s="82"/>
      <c r="T12" s="85"/>
    </row>
    <row r="13" spans="2:20" ht="15" thickBot="1" x14ac:dyDescent="0.4">
      <c r="B13" s="5"/>
      <c r="E13" s="8"/>
      <c r="F13" s="8"/>
      <c r="G13" s="8"/>
      <c r="I13" s="9"/>
      <c r="J13" s="9"/>
      <c r="K13" s="9"/>
      <c r="O13" s="9"/>
      <c r="P13" s="9"/>
      <c r="Q13" s="9"/>
    </row>
    <row r="14" spans="2:20" ht="18.5" x14ac:dyDescent="0.45">
      <c r="B14" s="133" t="s">
        <v>75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2:20" x14ac:dyDescent="0.35">
      <c r="B15" s="74"/>
      <c r="I15" s="131" t="s">
        <v>64</v>
      </c>
      <c r="J15" s="131"/>
      <c r="K15" s="131"/>
      <c r="L15" s="131" t="s">
        <v>36</v>
      </c>
      <c r="M15" s="131"/>
      <c r="N15" s="131"/>
      <c r="O15" s="131" t="s">
        <v>65</v>
      </c>
      <c r="P15" s="131"/>
      <c r="Q15" s="131"/>
      <c r="R15" s="131" t="s">
        <v>66</v>
      </c>
      <c r="S15" s="131"/>
      <c r="T15" s="132"/>
    </row>
    <row r="16" spans="2:20" x14ac:dyDescent="0.35">
      <c r="B16" s="75" t="s">
        <v>45</v>
      </c>
      <c r="D16" s="5" t="s">
        <v>45</v>
      </c>
      <c r="I16" s="76" t="s">
        <v>40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2:20" x14ac:dyDescent="0.35">
      <c r="B17" s="75">
        <v>1</v>
      </c>
      <c r="D17" s="5">
        <v>1</v>
      </c>
      <c r="E17" t="s">
        <v>41</v>
      </c>
      <c r="F17" t="s">
        <v>42</v>
      </c>
      <c r="G17" t="s">
        <v>43</v>
      </c>
      <c r="I17" s="5" t="s">
        <v>34</v>
      </c>
      <c r="J17" s="5" t="s">
        <v>35</v>
      </c>
      <c r="K17" s="5" t="s">
        <v>32</v>
      </c>
      <c r="L17" s="5" t="s">
        <v>34</v>
      </c>
      <c r="M17" s="5" t="s">
        <v>35</v>
      </c>
      <c r="N17" s="5" t="s">
        <v>32</v>
      </c>
      <c r="O17" s="5" t="s">
        <v>34</v>
      </c>
      <c r="P17" s="5" t="s">
        <v>35</v>
      </c>
      <c r="Q17" s="5" t="s">
        <v>32</v>
      </c>
      <c r="R17" s="5" t="s">
        <v>34</v>
      </c>
      <c r="S17" s="5" t="s">
        <v>35</v>
      </c>
      <c r="T17" s="78" t="s">
        <v>32</v>
      </c>
    </row>
    <row r="18" spans="2:20" x14ac:dyDescent="0.35">
      <c r="B18" s="79" t="s">
        <v>33</v>
      </c>
      <c r="D18" t="str">
        <f>D7</f>
        <v>TEDH(V) C4 ECOWATT 225</v>
      </c>
      <c r="E18" s="8">
        <f>data!E7</f>
        <v>19</v>
      </c>
      <c r="F18" s="8">
        <f>data!F7</f>
        <v>6.6000000000000014</v>
      </c>
      <c r="G18" s="8">
        <f>data!G7</f>
        <v>25.6</v>
      </c>
      <c r="I18" s="9">
        <f>data!I7</f>
        <v>0.65625</v>
      </c>
      <c r="J18" s="9">
        <f>data!J7</f>
        <v>1</v>
      </c>
      <c r="K18" s="9">
        <f>data!K7</f>
        <v>0.49383561643835616</v>
      </c>
      <c r="L18" s="9">
        <f>data!L7</f>
        <v>0.65625</v>
      </c>
      <c r="M18" s="9">
        <f>data!M7</f>
        <v>1</v>
      </c>
      <c r="N18" s="9">
        <f>data!N7</f>
        <v>0.49383561643835616</v>
      </c>
      <c r="O18" s="9">
        <f>data!O7</f>
        <v>0.81493798756696179</v>
      </c>
      <c r="P18" s="9">
        <f>data!P7</f>
        <v>1</v>
      </c>
      <c r="Q18" s="9">
        <f>data!Q7</f>
        <v>0.3306518412211954</v>
      </c>
      <c r="R18" s="9">
        <f>data!R7</f>
        <v>0.65625</v>
      </c>
      <c r="S18" s="9">
        <f>data!S7</f>
        <v>1</v>
      </c>
      <c r="T18" s="80">
        <f>data!T7</f>
        <v>0.49383561643835616</v>
      </c>
    </row>
    <row r="19" spans="2:20" x14ac:dyDescent="0.35">
      <c r="B19" s="79" t="s">
        <v>31</v>
      </c>
      <c r="E19" s="8"/>
      <c r="F19" s="8"/>
      <c r="G19" s="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0"/>
    </row>
    <row r="20" spans="2:20" x14ac:dyDescent="0.35">
      <c r="B20" s="79" t="s">
        <v>32</v>
      </c>
      <c r="C20" s="7"/>
      <c r="E20" s="8"/>
      <c r="F20" s="8"/>
      <c r="G20" s="8"/>
      <c r="H20" s="7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0"/>
    </row>
    <row r="21" spans="2:20" x14ac:dyDescent="0.35">
      <c r="B21" s="74"/>
      <c r="C21" s="7"/>
      <c r="E21" s="8"/>
      <c r="F21" s="8"/>
      <c r="G21" s="8"/>
      <c r="H21" s="7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0"/>
    </row>
    <row r="22" spans="2:20" x14ac:dyDescent="0.35">
      <c r="B22" s="75" t="s">
        <v>44</v>
      </c>
      <c r="C22" s="7"/>
      <c r="E22" s="8"/>
      <c r="F22" s="8"/>
      <c r="G22" s="8"/>
      <c r="H22" s="7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0"/>
    </row>
    <row r="23" spans="2:20" ht="15" thickBot="1" x14ac:dyDescent="0.4">
      <c r="B23" s="81">
        <f>B17*100+D17</f>
        <v>101</v>
      </c>
      <c r="C23" s="82"/>
      <c r="D23" s="82"/>
      <c r="E23" s="83"/>
      <c r="F23" s="83"/>
      <c r="G23" s="83"/>
      <c r="H23" s="82"/>
      <c r="I23" s="84"/>
      <c r="J23" s="84"/>
      <c r="K23" s="84"/>
      <c r="L23" s="84"/>
      <c r="M23" s="84"/>
      <c r="N23" s="84"/>
      <c r="O23" s="82"/>
      <c r="P23" s="82"/>
      <c r="Q23" s="82"/>
      <c r="R23" s="82"/>
      <c r="S23" s="82"/>
      <c r="T23" s="85"/>
    </row>
    <row r="24" spans="2:20" ht="15" thickBot="1" x14ac:dyDescent="0.4">
      <c r="B24" s="5"/>
      <c r="E24" s="8"/>
      <c r="F24" s="8"/>
      <c r="G24" s="8"/>
      <c r="I24" s="9"/>
      <c r="J24" s="9"/>
      <c r="K24" s="9"/>
      <c r="L24" s="9"/>
      <c r="M24" s="9"/>
      <c r="N24" s="9"/>
    </row>
    <row r="25" spans="2:20" ht="18.5" x14ac:dyDescent="0.45">
      <c r="B25" s="133" t="s">
        <v>74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</row>
    <row r="26" spans="2:20" x14ac:dyDescent="0.35">
      <c r="B26" s="74"/>
      <c r="I26" s="131" t="s">
        <v>64</v>
      </c>
      <c r="J26" s="131"/>
      <c r="K26" s="131"/>
      <c r="L26" s="131" t="s">
        <v>65</v>
      </c>
      <c r="M26" s="131"/>
      <c r="N26" s="131"/>
      <c r="O26" s="131" t="s">
        <v>36</v>
      </c>
      <c r="P26" s="131"/>
      <c r="Q26" s="131"/>
      <c r="R26" s="131" t="s">
        <v>66</v>
      </c>
      <c r="S26" s="131"/>
      <c r="T26" s="132"/>
    </row>
    <row r="27" spans="2:20" x14ac:dyDescent="0.35">
      <c r="B27" s="75" t="s">
        <v>45</v>
      </c>
      <c r="D27" s="5" t="s">
        <v>45</v>
      </c>
      <c r="I27" s="76" t="s">
        <v>61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7"/>
    </row>
    <row r="28" spans="2:20" x14ac:dyDescent="0.35">
      <c r="B28" s="75">
        <v>2</v>
      </c>
      <c r="D28" s="5">
        <v>1</v>
      </c>
      <c r="E28" t="s">
        <v>41</v>
      </c>
      <c r="F28" t="s">
        <v>42</v>
      </c>
      <c r="G28" t="s">
        <v>43</v>
      </c>
      <c r="I28" s="5" t="s">
        <v>34</v>
      </c>
      <c r="J28" s="5" t="s">
        <v>35</v>
      </c>
      <c r="K28" s="5" t="s">
        <v>32</v>
      </c>
      <c r="L28" s="5" t="s">
        <v>34</v>
      </c>
      <c r="M28" s="5" t="s">
        <v>35</v>
      </c>
      <c r="N28" s="5" t="s">
        <v>32</v>
      </c>
      <c r="O28" s="5" t="s">
        <v>34</v>
      </c>
      <c r="P28" s="5" t="s">
        <v>35</v>
      </c>
      <c r="Q28" s="5" t="s">
        <v>32</v>
      </c>
      <c r="R28" s="5" t="s">
        <v>34</v>
      </c>
      <c r="S28" s="5" t="s">
        <v>35</v>
      </c>
      <c r="T28" s="78" t="s">
        <v>32</v>
      </c>
    </row>
    <row r="29" spans="2:20" x14ac:dyDescent="0.35">
      <c r="B29" s="79" t="s">
        <v>33</v>
      </c>
      <c r="D29" t="str">
        <f>D7</f>
        <v>TEDH(V) C4 ECOWATT 225</v>
      </c>
      <c r="E29" s="8">
        <f>data!E7</f>
        <v>19</v>
      </c>
      <c r="F29" s="8">
        <f>data!F7</f>
        <v>6.6000000000000014</v>
      </c>
      <c r="G29" s="8">
        <f>data!G7</f>
        <v>25.6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1.2418102667687037</v>
      </c>
      <c r="P29" s="9">
        <v>1</v>
      </c>
      <c r="Q29" s="9">
        <v>0.66955851342988248</v>
      </c>
      <c r="R29" s="9">
        <v>1</v>
      </c>
      <c r="S29" s="9">
        <v>1</v>
      </c>
      <c r="T29" s="80">
        <v>1</v>
      </c>
    </row>
    <row r="30" spans="2:20" x14ac:dyDescent="0.35">
      <c r="B30" s="79" t="s">
        <v>31</v>
      </c>
      <c r="E30" s="8"/>
      <c r="F30" s="8"/>
      <c r="G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0"/>
    </row>
    <row r="31" spans="2:20" x14ac:dyDescent="0.35">
      <c r="B31" s="79" t="s">
        <v>32</v>
      </c>
      <c r="C31" s="7"/>
      <c r="E31" s="8"/>
      <c r="F31" s="8"/>
      <c r="G31" s="8"/>
      <c r="H31" s="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80"/>
    </row>
    <row r="32" spans="2:20" x14ac:dyDescent="0.35">
      <c r="B32" s="74"/>
      <c r="C32" s="7"/>
      <c r="E32" s="8"/>
      <c r="F32" s="8"/>
      <c r="G32" s="8"/>
      <c r="H32" s="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80"/>
    </row>
    <row r="33" spans="2:20" x14ac:dyDescent="0.35">
      <c r="B33" s="75" t="s">
        <v>44</v>
      </c>
      <c r="C33" s="7"/>
      <c r="E33" s="8"/>
      <c r="F33" s="8"/>
      <c r="G33" s="8"/>
      <c r="H33" s="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80"/>
    </row>
    <row r="34" spans="2:20" ht="15" thickBot="1" x14ac:dyDescent="0.4">
      <c r="B34" s="81">
        <f>B28*100+D28</f>
        <v>201</v>
      </c>
      <c r="C34" s="82"/>
      <c r="D34" s="82"/>
      <c r="E34" s="83"/>
      <c r="F34" s="83"/>
      <c r="G34" s="83"/>
      <c r="H34" s="82"/>
      <c r="I34" s="84"/>
      <c r="J34" s="84"/>
      <c r="K34" s="84"/>
      <c r="L34" s="82"/>
      <c r="M34" s="82"/>
      <c r="N34" s="82"/>
      <c r="O34" s="84"/>
      <c r="P34" s="84"/>
      <c r="Q34" s="84"/>
      <c r="R34" s="82"/>
      <c r="S34" s="82"/>
      <c r="T34" s="85"/>
    </row>
  </sheetData>
  <sheetProtection selectLockedCells="1" selectUnlockedCells="1"/>
  <mergeCells count="15">
    <mergeCell ref="B14:T14"/>
    <mergeCell ref="B3:T3"/>
    <mergeCell ref="R15:T15"/>
    <mergeCell ref="I15:K15"/>
    <mergeCell ref="L15:N15"/>
    <mergeCell ref="O15:Q15"/>
    <mergeCell ref="I4:K4"/>
    <mergeCell ref="R4:T4"/>
    <mergeCell ref="O4:Q4"/>
    <mergeCell ref="L4:N4"/>
    <mergeCell ref="L26:N26"/>
    <mergeCell ref="R26:T26"/>
    <mergeCell ref="I26:K26"/>
    <mergeCell ref="O26:Q26"/>
    <mergeCell ref="B25:T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Cadre de validité</vt:lpstr>
      <vt:lpstr>Impacts Unité Fonctionnelle</vt:lpstr>
      <vt:lpstr>Impacts Débit du projet</vt:lpstr>
      <vt:lpstr>Impacts Unité déclarée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Bordas</dc:creator>
  <cp:lastModifiedBy>Ivan Bordas</cp:lastModifiedBy>
  <cp:lastPrinted>2023-12-07T12:29:49Z</cp:lastPrinted>
  <dcterms:created xsi:type="dcterms:W3CDTF">2018-06-11T08:45:15Z</dcterms:created>
  <dcterms:modified xsi:type="dcterms:W3CDTF">2025-06-11T12:34:33Z</dcterms:modified>
</cp:coreProperties>
</file>